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6450" windowWidth="20730" windowHeight="6510" tabRatio="700"/>
  </bookViews>
  <sheets>
    <sheet name="Instructions" sheetId="22" r:id="rId1"/>
    <sheet name="Summary" sheetId="4" r:id="rId2"/>
    <sheet name="INPUT " sheetId="15" r:id="rId3"/>
    <sheet name="T1 Pavement" sheetId="1" r:id="rId4"/>
    <sheet name="T1 Other" sheetId="2" r:id="rId5"/>
    <sheet name="T2 Pavement" sheetId="6" r:id="rId6"/>
    <sheet name="T2 Other" sheetId="7" r:id="rId7"/>
    <sheet name="T3 Pavement" sheetId="9" r:id="rId8"/>
    <sheet name="T3 Other" sheetId="10" r:id="rId9"/>
    <sheet name="T4 Pavement" sheetId="12" r:id="rId10"/>
    <sheet name="T4 Other" sheetId="13" r:id="rId11"/>
    <sheet name="T5 Pavement" sheetId="16" r:id="rId12"/>
    <sheet name="T5 Other" sheetId="17" r:id="rId13"/>
    <sheet name="T6 Pavement" sheetId="19" r:id="rId14"/>
    <sheet name="T6 Other" sheetId="20" r:id="rId15"/>
    <sheet name="T7 Pavement" sheetId="23" r:id="rId16"/>
    <sheet name="T7 Other" sheetId="27" r:id="rId17"/>
    <sheet name="T8 Pavement" sheetId="24" r:id="rId18"/>
    <sheet name="T8 Other" sheetId="28" r:id="rId19"/>
    <sheet name="T9 Pavement" sheetId="25" r:id="rId20"/>
    <sheet name="T9 Other" sheetId="29" r:id="rId21"/>
    <sheet name="T10 Pavement" sheetId="26" r:id="rId22"/>
    <sheet name="T10 Other" sheetId="30" r:id="rId23"/>
    <sheet name="Pavement Lookup" sheetId="3" r:id="rId24"/>
  </sheets>
  <definedNames>
    <definedName name="Conform">'Pavement Lookup'!$E$2:$E$3</definedName>
    <definedName name="Rating">'T1 Pavement'!$I$2:$I$9</definedName>
  </definedNames>
  <calcPr calcId="125725"/>
</workbook>
</file>

<file path=xl/calcChain.xml><?xml version="1.0" encoding="utf-8"?>
<calcChain xmlns="http://schemas.openxmlformats.org/spreadsheetml/2006/main">
  <c r="D7" i="4"/>
  <c r="D9"/>
  <c r="D10"/>
  <c r="D11"/>
  <c r="D12"/>
  <c r="D13"/>
  <c r="D14"/>
  <c r="D15"/>
  <c r="E16"/>
  <c r="D16"/>
  <c r="C16"/>
  <c r="B2"/>
  <c r="B31" i="30"/>
  <c r="A31"/>
  <c r="B30"/>
  <c r="A30"/>
  <c r="B29"/>
  <c r="A29"/>
  <c r="B28"/>
  <c r="A28"/>
  <c r="B27"/>
  <c r="A27"/>
  <c r="B26"/>
  <c r="A26"/>
  <c r="B25"/>
  <c r="A25"/>
  <c r="B24"/>
  <c r="A24"/>
  <c r="B23"/>
  <c r="A23"/>
  <c r="B22"/>
  <c r="A22"/>
  <c r="B21"/>
  <c r="A21"/>
  <c r="B20"/>
  <c r="A20"/>
  <c r="B19"/>
  <c r="A19"/>
  <c r="B18"/>
  <c r="A18"/>
  <c r="B17"/>
  <c r="A17"/>
  <c r="B16"/>
  <c r="A16"/>
  <c r="B15"/>
  <c r="A15"/>
  <c r="B14"/>
  <c r="A14"/>
  <c r="B13"/>
  <c r="A13"/>
  <c r="B12"/>
  <c r="A12"/>
  <c r="B11"/>
  <c r="A11"/>
  <c r="B10"/>
  <c r="A10"/>
  <c r="B9"/>
  <c r="A9"/>
  <c r="B8"/>
  <c r="A8"/>
  <c r="B7"/>
  <c r="A7"/>
  <c r="B6"/>
  <c r="A6"/>
  <c r="B5"/>
  <c r="A5"/>
  <c r="B4"/>
  <c r="A4"/>
  <c r="B3"/>
  <c r="A3"/>
  <c r="B31" i="29"/>
  <c r="A31"/>
  <c r="B30"/>
  <c r="A30"/>
  <c r="B29"/>
  <c r="A29"/>
  <c r="B28"/>
  <c r="A28"/>
  <c r="B27"/>
  <c r="A27"/>
  <c r="B26"/>
  <c r="A26"/>
  <c r="B25"/>
  <c r="A25"/>
  <c r="B24"/>
  <c r="A24"/>
  <c r="B23"/>
  <c r="A23"/>
  <c r="B22"/>
  <c r="A22"/>
  <c r="B21"/>
  <c r="A21"/>
  <c r="B20"/>
  <c r="A20"/>
  <c r="B19"/>
  <c r="A19"/>
  <c r="B18"/>
  <c r="A18"/>
  <c r="B17"/>
  <c r="A17"/>
  <c r="B16"/>
  <c r="A16"/>
  <c r="B15"/>
  <c r="A15"/>
  <c r="B14"/>
  <c r="A14"/>
  <c r="B13"/>
  <c r="A13"/>
  <c r="B12"/>
  <c r="A12"/>
  <c r="B11"/>
  <c r="A11"/>
  <c r="B10"/>
  <c r="A10"/>
  <c r="B9"/>
  <c r="A9"/>
  <c r="B8"/>
  <c r="A8"/>
  <c r="B7"/>
  <c r="A7"/>
  <c r="B6"/>
  <c r="A6"/>
  <c r="B5"/>
  <c r="A5"/>
  <c r="B4"/>
  <c r="A4"/>
  <c r="B3"/>
  <c r="B31" i="28"/>
  <c r="A31"/>
  <c r="B30"/>
  <c r="A30"/>
  <c r="B29"/>
  <c r="A29"/>
  <c r="B28"/>
  <c r="A28"/>
  <c r="B27"/>
  <c r="A27"/>
  <c r="B26"/>
  <c r="A26"/>
  <c r="B25"/>
  <c r="A25"/>
  <c r="B24"/>
  <c r="A24"/>
  <c r="B23"/>
  <c r="A23"/>
  <c r="B22"/>
  <c r="A22"/>
  <c r="B21"/>
  <c r="A21"/>
  <c r="B20"/>
  <c r="A20"/>
  <c r="B19"/>
  <c r="A19"/>
  <c r="B18"/>
  <c r="A18"/>
  <c r="B17"/>
  <c r="A17"/>
  <c r="B16"/>
  <c r="A16"/>
  <c r="B15"/>
  <c r="A15"/>
  <c r="B14"/>
  <c r="A14"/>
  <c r="B13"/>
  <c r="A13"/>
  <c r="B12"/>
  <c r="A12"/>
  <c r="B11"/>
  <c r="A11"/>
  <c r="B10"/>
  <c r="A10"/>
  <c r="B9"/>
  <c r="A9"/>
  <c r="B8"/>
  <c r="A8"/>
  <c r="B7"/>
  <c r="A7"/>
  <c r="B6"/>
  <c r="A6"/>
  <c r="B5"/>
  <c r="A5"/>
  <c r="B4"/>
  <c r="A4"/>
  <c r="B3"/>
  <c r="B31" i="27"/>
  <c r="A31"/>
  <c r="B30"/>
  <c r="A30"/>
  <c r="B29"/>
  <c r="A29"/>
  <c r="B28"/>
  <c r="A28"/>
  <c r="B27"/>
  <c r="A27"/>
  <c r="B26"/>
  <c r="A26"/>
  <c r="B25"/>
  <c r="A25"/>
  <c r="B24"/>
  <c r="A24"/>
  <c r="B23"/>
  <c r="A23"/>
  <c r="B22"/>
  <c r="A22"/>
  <c r="B21"/>
  <c r="A21"/>
  <c r="B20"/>
  <c r="A20"/>
  <c r="B19"/>
  <c r="A19"/>
  <c r="B18"/>
  <c r="A18"/>
  <c r="B17"/>
  <c r="A17"/>
  <c r="B16"/>
  <c r="A16"/>
  <c r="B15"/>
  <c r="A15"/>
  <c r="B14"/>
  <c r="A14"/>
  <c r="B13"/>
  <c r="A13"/>
  <c r="B12"/>
  <c r="A12"/>
  <c r="B11"/>
  <c r="A11"/>
  <c r="B10"/>
  <c r="A10"/>
  <c r="B9"/>
  <c r="A9"/>
  <c r="B8"/>
  <c r="A8"/>
  <c r="B7"/>
  <c r="A7"/>
  <c r="B6"/>
  <c r="A6"/>
  <c r="B5"/>
  <c r="A5"/>
  <c r="B4"/>
  <c r="A4"/>
  <c r="B3"/>
  <c r="B31" i="20"/>
  <c r="A31"/>
  <c r="B30"/>
  <c r="A30"/>
  <c r="B29"/>
  <c r="A29"/>
  <c r="B28"/>
  <c r="A28"/>
  <c r="B27"/>
  <c r="A27"/>
  <c r="B26"/>
  <c r="A26"/>
  <c r="B25"/>
  <c r="A25"/>
  <c r="B24"/>
  <c r="A24"/>
  <c r="B23"/>
  <c r="A23"/>
  <c r="B22"/>
  <c r="A22"/>
  <c r="B21"/>
  <c r="A21"/>
  <c r="B20"/>
  <c r="A20"/>
  <c r="B19"/>
  <c r="A19"/>
  <c r="B18"/>
  <c r="A18"/>
  <c r="B17"/>
  <c r="A17"/>
  <c r="B16"/>
  <c r="A16"/>
  <c r="B15"/>
  <c r="A15"/>
  <c r="B14"/>
  <c r="A14"/>
  <c r="B13"/>
  <c r="A13"/>
  <c r="B12"/>
  <c r="A12"/>
  <c r="B11"/>
  <c r="A11"/>
  <c r="B10"/>
  <c r="A10"/>
  <c r="B9"/>
  <c r="A9"/>
  <c r="B8"/>
  <c r="A8"/>
  <c r="B7"/>
  <c r="A7"/>
  <c r="B6"/>
  <c r="A6"/>
  <c r="B5"/>
  <c r="A5"/>
  <c r="B4"/>
  <c r="A4"/>
  <c r="B3"/>
  <c r="A3"/>
  <c r="B31" i="17"/>
  <c r="A31"/>
  <c r="B30"/>
  <c r="A30"/>
  <c r="B29"/>
  <c r="A29"/>
  <c r="B28"/>
  <c r="A28"/>
  <c r="B27"/>
  <c r="A27"/>
  <c r="B26"/>
  <c r="A26"/>
  <c r="B25"/>
  <c r="A25"/>
  <c r="B24"/>
  <c r="A24"/>
  <c r="B23"/>
  <c r="A23"/>
  <c r="B22"/>
  <c r="A22"/>
  <c r="B21"/>
  <c r="A21"/>
  <c r="B20"/>
  <c r="A20"/>
  <c r="B19"/>
  <c r="A19"/>
  <c r="B18"/>
  <c r="A18"/>
  <c r="B17"/>
  <c r="A17"/>
  <c r="B16"/>
  <c r="A16"/>
  <c r="B15"/>
  <c r="A15"/>
  <c r="B14"/>
  <c r="A14"/>
  <c r="B13"/>
  <c r="A13"/>
  <c r="B12"/>
  <c r="A12"/>
  <c r="B11"/>
  <c r="A11"/>
  <c r="B10"/>
  <c r="A10"/>
  <c r="B9"/>
  <c r="A9"/>
  <c r="B8"/>
  <c r="A8"/>
  <c r="B7"/>
  <c r="A7"/>
  <c r="B6"/>
  <c r="A6"/>
  <c r="B5"/>
  <c r="A5"/>
  <c r="B4"/>
  <c r="A4"/>
  <c r="B3"/>
  <c r="A3"/>
  <c r="B31" i="13"/>
  <c r="A31"/>
  <c r="B30"/>
  <c r="A30"/>
  <c r="B29"/>
  <c r="A29"/>
  <c r="B28"/>
  <c r="A28"/>
  <c r="B27"/>
  <c r="A27"/>
  <c r="B26"/>
  <c r="A26"/>
  <c r="B25"/>
  <c r="A25"/>
  <c r="B24"/>
  <c r="A24"/>
  <c r="B23"/>
  <c r="A23"/>
  <c r="B22"/>
  <c r="A22"/>
  <c r="B21"/>
  <c r="A21"/>
  <c r="B20"/>
  <c r="A20"/>
  <c r="B19"/>
  <c r="A19"/>
  <c r="B18"/>
  <c r="A18"/>
  <c r="B17"/>
  <c r="A17"/>
  <c r="B16"/>
  <c r="A16"/>
  <c r="B15"/>
  <c r="A15"/>
  <c r="B14"/>
  <c r="A14"/>
  <c r="B13"/>
  <c r="A13"/>
  <c r="B12"/>
  <c r="A12"/>
  <c r="B11"/>
  <c r="A11"/>
  <c r="B10"/>
  <c r="A10"/>
  <c r="B9"/>
  <c r="A9"/>
  <c r="B8"/>
  <c r="A8"/>
  <c r="B7"/>
  <c r="A7"/>
  <c r="B6"/>
  <c r="A6"/>
  <c r="B5"/>
  <c r="A5"/>
  <c r="B4"/>
  <c r="A4"/>
  <c r="B3"/>
  <c r="B31" i="10"/>
  <c r="A31"/>
  <c r="B30"/>
  <c r="A30"/>
  <c r="B29"/>
  <c r="A29"/>
  <c r="B28"/>
  <c r="A28"/>
  <c r="B27"/>
  <c r="A27"/>
  <c r="B26"/>
  <c r="A26"/>
  <c r="B25"/>
  <c r="A25"/>
  <c r="B24"/>
  <c r="A24"/>
  <c r="B23"/>
  <c r="A23"/>
  <c r="B22"/>
  <c r="A22"/>
  <c r="B21"/>
  <c r="A21"/>
  <c r="B20"/>
  <c r="A20"/>
  <c r="B19"/>
  <c r="A19"/>
  <c r="B18"/>
  <c r="A18"/>
  <c r="B17"/>
  <c r="A17"/>
  <c r="B16"/>
  <c r="A16"/>
  <c r="B15"/>
  <c r="A15"/>
  <c r="B14"/>
  <c r="A14"/>
  <c r="B13"/>
  <c r="A13"/>
  <c r="B12"/>
  <c r="A12"/>
  <c r="B11"/>
  <c r="A11"/>
  <c r="B10"/>
  <c r="A10"/>
  <c r="B9"/>
  <c r="A9"/>
  <c r="B8"/>
  <c r="A8"/>
  <c r="B7"/>
  <c r="A7"/>
  <c r="B6"/>
  <c r="A6"/>
  <c r="B5"/>
  <c r="A5"/>
  <c r="B4"/>
  <c r="A4"/>
  <c r="B3"/>
  <c r="C73" i="26"/>
  <c r="B73"/>
  <c r="A73"/>
  <c r="C72"/>
  <c r="B72"/>
  <c r="A72"/>
  <c r="C71"/>
  <c r="B71"/>
  <c r="A71"/>
  <c r="C70"/>
  <c r="B70"/>
  <c r="A70"/>
  <c r="C69"/>
  <c r="B69"/>
  <c r="A69"/>
  <c r="C68"/>
  <c r="B68"/>
  <c r="A68"/>
  <c r="C67"/>
  <c r="B67"/>
  <c r="A67"/>
  <c r="C66"/>
  <c r="B66"/>
  <c r="A66"/>
  <c r="C65"/>
  <c r="B65"/>
  <c r="A65"/>
  <c r="C64"/>
  <c r="B64"/>
  <c r="A64"/>
  <c r="C63"/>
  <c r="B63"/>
  <c r="A63"/>
  <c r="C62"/>
  <c r="B62"/>
  <c r="A62"/>
  <c r="C61"/>
  <c r="B61"/>
  <c r="A61"/>
  <c r="C60"/>
  <c r="B60"/>
  <c r="A60"/>
  <c r="C59"/>
  <c r="B59"/>
  <c r="A59"/>
  <c r="C58"/>
  <c r="B58"/>
  <c r="A58"/>
  <c r="C57"/>
  <c r="B57"/>
  <c r="A57"/>
  <c r="C56"/>
  <c r="B56"/>
  <c r="A56"/>
  <c r="C55"/>
  <c r="B55"/>
  <c r="A55"/>
  <c r="C54"/>
  <c r="B54"/>
  <c r="A54"/>
  <c r="C53"/>
  <c r="B53"/>
  <c r="A53"/>
  <c r="F52"/>
  <c r="G52" s="1"/>
  <c r="H52" s="1"/>
  <c r="C52"/>
  <c r="B52"/>
  <c r="A52"/>
  <c r="C51"/>
  <c r="B51"/>
  <c r="A51"/>
  <c r="C50"/>
  <c r="B50"/>
  <c r="A50"/>
  <c r="C49"/>
  <c r="B49"/>
  <c r="A49"/>
  <c r="C48"/>
  <c r="B48"/>
  <c r="A48"/>
  <c r="C47"/>
  <c r="B47"/>
  <c r="A47"/>
  <c r="C46"/>
  <c r="B46"/>
  <c r="A46"/>
  <c r="C45"/>
  <c r="B45"/>
  <c r="A45"/>
  <c r="C44"/>
  <c r="B44"/>
  <c r="A44"/>
  <c r="C43"/>
  <c r="B43"/>
  <c r="A43"/>
  <c r="C42"/>
  <c r="B42"/>
  <c r="A42"/>
  <c r="C41"/>
  <c r="B41"/>
  <c r="A41"/>
  <c r="C40"/>
  <c r="B40"/>
  <c r="A40"/>
  <c r="C39"/>
  <c r="B39"/>
  <c r="A39"/>
  <c r="C38"/>
  <c r="B38"/>
  <c r="A38"/>
  <c r="C37"/>
  <c r="B37"/>
  <c r="A37"/>
  <c r="C36"/>
  <c r="B36"/>
  <c r="A36"/>
  <c r="C35"/>
  <c r="B35"/>
  <c r="A35"/>
  <c r="C34"/>
  <c r="B34"/>
  <c r="A34"/>
  <c r="C33"/>
  <c r="B33"/>
  <c r="A33"/>
  <c r="C32"/>
  <c r="B32"/>
  <c r="A32"/>
  <c r="C31"/>
  <c r="B31"/>
  <c r="A31"/>
  <c r="C30"/>
  <c r="B30"/>
  <c r="A30"/>
  <c r="C29"/>
  <c r="B29"/>
  <c r="A29"/>
  <c r="C28"/>
  <c r="B28"/>
  <c r="A28"/>
  <c r="C27"/>
  <c r="B27"/>
  <c r="A27"/>
  <c r="C26"/>
  <c r="B26"/>
  <c r="A26"/>
  <c r="C25"/>
  <c r="B25"/>
  <c r="A25"/>
  <c r="C24"/>
  <c r="B24"/>
  <c r="A24"/>
  <c r="C23"/>
  <c r="B23"/>
  <c r="A23"/>
  <c r="C22"/>
  <c r="B22"/>
  <c r="A22"/>
  <c r="C21"/>
  <c r="B21"/>
  <c r="A21"/>
  <c r="C20"/>
  <c r="B20"/>
  <c r="A20"/>
  <c r="C19"/>
  <c r="B19"/>
  <c r="A19"/>
  <c r="C18"/>
  <c r="B18"/>
  <c r="A18"/>
  <c r="C17"/>
  <c r="B17"/>
  <c r="A17"/>
  <c r="C16"/>
  <c r="B16"/>
  <c r="A16"/>
  <c r="C15"/>
  <c r="B15"/>
  <c r="A15"/>
  <c r="C14"/>
  <c r="B14"/>
  <c r="A14"/>
  <c r="C13"/>
  <c r="B13"/>
  <c r="A13"/>
  <c r="C12"/>
  <c r="B12"/>
  <c r="A12"/>
  <c r="C11"/>
  <c r="B11"/>
  <c r="A11"/>
  <c r="B10"/>
  <c r="A10"/>
  <c r="B3"/>
  <c r="C73" i="25"/>
  <c r="B73"/>
  <c r="A73"/>
  <c r="C72"/>
  <c r="B72"/>
  <c r="A72"/>
  <c r="C71"/>
  <c r="B71"/>
  <c r="A71"/>
  <c r="C70"/>
  <c r="B70"/>
  <c r="A70"/>
  <c r="C69"/>
  <c r="B69"/>
  <c r="A69"/>
  <c r="C68"/>
  <c r="B68"/>
  <c r="A68"/>
  <c r="C67"/>
  <c r="B67"/>
  <c r="A67"/>
  <c r="C66"/>
  <c r="B66"/>
  <c r="A66"/>
  <c r="C65"/>
  <c r="B65"/>
  <c r="A65"/>
  <c r="C64"/>
  <c r="B64"/>
  <c r="A64"/>
  <c r="C63"/>
  <c r="B63"/>
  <c r="A63"/>
  <c r="C62"/>
  <c r="B62"/>
  <c r="A62"/>
  <c r="C61"/>
  <c r="B61"/>
  <c r="A61"/>
  <c r="C60"/>
  <c r="B60"/>
  <c r="A60"/>
  <c r="C59"/>
  <c r="B59"/>
  <c r="A59"/>
  <c r="C58"/>
  <c r="B58"/>
  <c r="A58"/>
  <c r="C57"/>
  <c r="B57"/>
  <c r="A57"/>
  <c r="C56"/>
  <c r="B56"/>
  <c r="A56"/>
  <c r="C55"/>
  <c r="B55"/>
  <c r="A55"/>
  <c r="C54"/>
  <c r="B54"/>
  <c r="A54"/>
  <c r="C53"/>
  <c r="B53"/>
  <c r="A53"/>
  <c r="F52"/>
  <c r="G52" s="1"/>
  <c r="H52" s="1"/>
  <c r="C52"/>
  <c r="B52"/>
  <c r="A52"/>
  <c r="C51"/>
  <c r="B51"/>
  <c r="A51"/>
  <c r="C50"/>
  <c r="B50"/>
  <c r="A50"/>
  <c r="C49"/>
  <c r="B49"/>
  <c r="A49"/>
  <c r="C48"/>
  <c r="B48"/>
  <c r="A48"/>
  <c r="C47"/>
  <c r="B47"/>
  <c r="A47"/>
  <c r="C46"/>
  <c r="B46"/>
  <c r="A46"/>
  <c r="C45"/>
  <c r="B45"/>
  <c r="A45"/>
  <c r="C44"/>
  <c r="B44"/>
  <c r="A44"/>
  <c r="C43"/>
  <c r="B43"/>
  <c r="A43"/>
  <c r="C42"/>
  <c r="B42"/>
  <c r="A42"/>
  <c r="C41"/>
  <c r="B41"/>
  <c r="A41"/>
  <c r="C40"/>
  <c r="B40"/>
  <c r="A40"/>
  <c r="C39"/>
  <c r="B39"/>
  <c r="A39"/>
  <c r="C38"/>
  <c r="B38"/>
  <c r="A38"/>
  <c r="C37"/>
  <c r="B37"/>
  <c r="A37"/>
  <c r="C36"/>
  <c r="B36"/>
  <c r="A36"/>
  <c r="C35"/>
  <c r="B35"/>
  <c r="A35"/>
  <c r="C34"/>
  <c r="B34"/>
  <c r="A34"/>
  <c r="C33"/>
  <c r="B33"/>
  <c r="A33"/>
  <c r="C32"/>
  <c r="B32"/>
  <c r="A32"/>
  <c r="C31"/>
  <c r="B31"/>
  <c r="A31"/>
  <c r="C30"/>
  <c r="B30"/>
  <c r="A30"/>
  <c r="C29"/>
  <c r="B29"/>
  <c r="A29"/>
  <c r="C28"/>
  <c r="B28"/>
  <c r="A28"/>
  <c r="C27"/>
  <c r="B27"/>
  <c r="A27"/>
  <c r="C26"/>
  <c r="B26"/>
  <c r="A26"/>
  <c r="C25"/>
  <c r="B25"/>
  <c r="A25"/>
  <c r="C24"/>
  <c r="B24"/>
  <c r="A24"/>
  <c r="C23"/>
  <c r="B23"/>
  <c r="A23"/>
  <c r="C22"/>
  <c r="B22"/>
  <c r="A22"/>
  <c r="C21"/>
  <c r="B21"/>
  <c r="A21"/>
  <c r="C20"/>
  <c r="B20"/>
  <c r="A20"/>
  <c r="C19"/>
  <c r="B19"/>
  <c r="A19"/>
  <c r="C18"/>
  <c r="B18"/>
  <c r="A18"/>
  <c r="C17"/>
  <c r="B17"/>
  <c r="A17"/>
  <c r="C16"/>
  <c r="B16"/>
  <c r="A16"/>
  <c r="C15"/>
  <c r="B15"/>
  <c r="A15"/>
  <c r="C14"/>
  <c r="B14"/>
  <c r="A14"/>
  <c r="C13"/>
  <c r="B13"/>
  <c r="A13"/>
  <c r="C12"/>
  <c r="B12"/>
  <c r="A12"/>
  <c r="C11"/>
  <c r="B11"/>
  <c r="A11"/>
  <c r="B10"/>
  <c r="A10"/>
  <c r="B3"/>
  <c r="C73" i="24"/>
  <c r="B73"/>
  <c r="A73"/>
  <c r="C72"/>
  <c r="B72"/>
  <c r="A72"/>
  <c r="C71"/>
  <c r="B71"/>
  <c r="A71"/>
  <c r="C70"/>
  <c r="B70"/>
  <c r="A70"/>
  <c r="C69"/>
  <c r="B69"/>
  <c r="A69"/>
  <c r="C68"/>
  <c r="B68"/>
  <c r="A68"/>
  <c r="C67"/>
  <c r="B67"/>
  <c r="A67"/>
  <c r="C66"/>
  <c r="B66"/>
  <c r="A66"/>
  <c r="C65"/>
  <c r="B65"/>
  <c r="A65"/>
  <c r="C64"/>
  <c r="B64"/>
  <c r="A64"/>
  <c r="C63"/>
  <c r="B63"/>
  <c r="A63"/>
  <c r="C62"/>
  <c r="B62"/>
  <c r="A62"/>
  <c r="C61"/>
  <c r="B61"/>
  <c r="A61"/>
  <c r="C60"/>
  <c r="B60"/>
  <c r="A60"/>
  <c r="C59"/>
  <c r="B59"/>
  <c r="A59"/>
  <c r="C58"/>
  <c r="B58"/>
  <c r="A58"/>
  <c r="C57"/>
  <c r="B57"/>
  <c r="A57"/>
  <c r="C56"/>
  <c r="B56"/>
  <c r="A56"/>
  <c r="C55"/>
  <c r="B55"/>
  <c r="A55"/>
  <c r="C54"/>
  <c r="B54"/>
  <c r="A54"/>
  <c r="C53"/>
  <c r="B53"/>
  <c r="A53"/>
  <c r="F52"/>
  <c r="G52" s="1"/>
  <c r="H52" s="1"/>
  <c r="C52"/>
  <c r="B52"/>
  <c r="A52"/>
  <c r="C51"/>
  <c r="B51"/>
  <c r="A51"/>
  <c r="C50"/>
  <c r="B50"/>
  <c r="A50"/>
  <c r="C49"/>
  <c r="B49"/>
  <c r="A49"/>
  <c r="C48"/>
  <c r="B48"/>
  <c r="A48"/>
  <c r="C47"/>
  <c r="B47"/>
  <c r="A47"/>
  <c r="C46"/>
  <c r="B46"/>
  <c r="A46"/>
  <c r="C45"/>
  <c r="B45"/>
  <c r="A45"/>
  <c r="C44"/>
  <c r="B44"/>
  <c r="A44"/>
  <c r="C43"/>
  <c r="B43"/>
  <c r="A43"/>
  <c r="C42"/>
  <c r="B42"/>
  <c r="A42"/>
  <c r="C41"/>
  <c r="B41"/>
  <c r="A41"/>
  <c r="C40"/>
  <c r="B40"/>
  <c r="A40"/>
  <c r="C39"/>
  <c r="B39"/>
  <c r="A39"/>
  <c r="C38"/>
  <c r="B38"/>
  <c r="A38"/>
  <c r="C37"/>
  <c r="B37"/>
  <c r="A37"/>
  <c r="C36"/>
  <c r="B36"/>
  <c r="A36"/>
  <c r="C35"/>
  <c r="B35"/>
  <c r="A35"/>
  <c r="C34"/>
  <c r="B34"/>
  <c r="A34"/>
  <c r="C33"/>
  <c r="B33"/>
  <c r="A33"/>
  <c r="C32"/>
  <c r="B32"/>
  <c r="A32"/>
  <c r="C31"/>
  <c r="B31"/>
  <c r="A31"/>
  <c r="C30"/>
  <c r="B30"/>
  <c r="A30"/>
  <c r="C29"/>
  <c r="B29"/>
  <c r="A29"/>
  <c r="C28"/>
  <c r="B28"/>
  <c r="A28"/>
  <c r="C27"/>
  <c r="B27"/>
  <c r="A27"/>
  <c r="C26"/>
  <c r="B26"/>
  <c r="A26"/>
  <c r="C25"/>
  <c r="B25"/>
  <c r="A25"/>
  <c r="C24"/>
  <c r="B24"/>
  <c r="A24"/>
  <c r="C23"/>
  <c r="B23"/>
  <c r="A23"/>
  <c r="C22"/>
  <c r="B22"/>
  <c r="A22"/>
  <c r="C21"/>
  <c r="B21"/>
  <c r="A21"/>
  <c r="C20"/>
  <c r="B20"/>
  <c r="A20"/>
  <c r="C19"/>
  <c r="B19"/>
  <c r="A19"/>
  <c r="C18"/>
  <c r="B18"/>
  <c r="A18"/>
  <c r="C17"/>
  <c r="B17"/>
  <c r="A17"/>
  <c r="C16"/>
  <c r="B16"/>
  <c r="A16"/>
  <c r="C15"/>
  <c r="B15"/>
  <c r="A15"/>
  <c r="C14"/>
  <c r="B14"/>
  <c r="A14"/>
  <c r="C13"/>
  <c r="B13"/>
  <c r="A13"/>
  <c r="C12"/>
  <c r="B12"/>
  <c r="A12"/>
  <c r="C11"/>
  <c r="B11"/>
  <c r="A11"/>
  <c r="B10"/>
  <c r="A10"/>
  <c r="B3"/>
  <c r="C73" i="23"/>
  <c r="B73"/>
  <c r="A73"/>
  <c r="C72"/>
  <c r="B72"/>
  <c r="A72"/>
  <c r="C71"/>
  <c r="B71"/>
  <c r="A71"/>
  <c r="C70"/>
  <c r="B70"/>
  <c r="A70"/>
  <c r="C69"/>
  <c r="B69"/>
  <c r="A69"/>
  <c r="C68"/>
  <c r="B68"/>
  <c r="A68"/>
  <c r="C67"/>
  <c r="B67"/>
  <c r="A67"/>
  <c r="C66"/>
  <c r="B66"/>
  <c r="A66"/>
  <c r="C65"/>
  <c r="B65"/>
  <c r="A65"/>
  <c r="C64"/>
  <c r="B64"/>
  <c r="A64"/>
  <c r="C63"/>
  <c r="B63"/>
  <c r="A63"/>
  <c r="C62"/>
  <c r="B62"/>
  <c r="A62"/>
  <c r="C61"/>
  <c r="B61"/>
  <c r="A61"/>
  <c r="C60"/>
  <c r="B60"/>
  <c r="A60"/>
  <c r="C59"/>
  <c r="B59"/>
  <c r="A59"/>
  <c r="C58"/>
  <c r="B58"/>
  <c r="A58"/>
  <c r="C57"/>
  <c r="B57"/>
  <c r="A57"/>
  <c r="C56"/>
  <c r="B56"/>
  <c r="A56"/>
  <c r="C55"/>
  <c r="B55"/>
  <c r="A55"/>
  <c r="C54"/>
  <c r="B54"/>
  <c r="A54"/>
  <c r="C53"/>
  <c r="B53"/>
  <c r="A53"/>
  <c r="F52"/>
  <c r="G52" s="1"/>
  <c r="H52" s="1"/>
  <c r="C52"/>
  <c r="B52"/>
  <c r="A52"/>
  <c r="C51"/>
  <c r="B51"/>
  <c r="A51"/>
  <c r="C50"/>
  <c r="B50"/>
  <c r="A50"/>
  <c r="C49"/>
  <c r="B49"/>
  <c r="A49"/>
  <c r="C48"/>
  <c r="B48"/>
  <c r="A48"/>
  <c r="C47"/>
  <c r="B47"/>
  <c r="A47"/>
  <c r="C46"/>
  <c r="B46"/>
  <c r="A46"/>
  <c r="C45"/>
  <c r="B45"/>
  <c r="A45"/>
  <c r="C44"/>
  <c r="B44"/>
  <c r="A44"/>
  <c r="C43"/>
  <c r="B43"/>
  <c r="A43"/>
  <c r="C42"/>
  <c r="B42"/>
  <c r="A42"/>
  <c r="C41"/>
  <c r="B41"/>
  <c r="A41"/>
  <c r="C40"/>
  <c r="B40"/>
  <c r="A40"/>
  <c r="C39"/>
  <c r="B39"/>
  <c r="A39"/>
  <c r="C38"/>
  <c r="B38"/>
  <c r="A38"/>
  <c r="C37"/>
  <c r="B37"/>
  <c r="A37"/>
  <c r="C36"/>
  <c r="B36"/>
  <c r="A36"/>
  <c r="C35"/>
  <c r="B35"/>
  <c r="A35"/>
  <c r="C34"/>
  <c r="B34"/>
  <c r="A34"/>
  <c r="C33"/>
  <c r="B33"/>
  <c r="A33"/>
  <c r="C32"/>
  <c r="B32"/>
  <c r="A32"/>
  <c r="C31"/>
  <c r="B31"/>
  <c r="A31"/>
  <c r="C30"/>
  <c r="B30"/>
  <c r="A30"/>
  <c r="C29"/>
  <c r="B29"/>
  <c r="A29"/>
  <c r="C28"/>
  <c r="B28"/>
  <c r="A28"/>
  <c r="C27"/>
  <c r="B27"/>
  <c r="A27"/>
  <c r="C26"/>
  <c r="B26"/>
  <c r="A26"/>
  <c r="C25"/>
  <c r="B25"/>
  <c r="A25"/>
  <c r="C24"/>
  <c r="B24"/>
  <c r="A24"/>
  <c r="C23"/>
  <c r="B23"/>
  <c r="A23"/>
  <c r="C22"/>
  <c r="B22"/>
  <c r="A22"/>
  <c r="C21"/>
  <c r="B21"/>
  <c r="A21"/>
  <c r="C20"/>
  <c r="B20"/>
  <c r="A20"/>
  <c r="C19"/>
  <c r="B19"/>
  <c r="A19"/>
  <c r="C18"/>
  <c r="B18"/>
  <c r="A18"/>
  <c r="C17"/>
  <c r="B17"/>
  <c r="A17"/>
  <c r="C16"/>
  <c r="B16"/>
  <c r="A16"/>
  <c r="C15"/>
  <c r="B15"/>
  <c r="A15"/>
  <c r="C14"/>
  <c r="B14"/>
  <c r="A14"/>
  <c r="C13"/>
  <c r="B13"/>
  <c r="A13"/>
  <c r="C12"/>
  <c r="B12"/>
  <c r="A12"/>
  <c r="C11"/>
  <c r="B11"/>
  <c r="A11"/>
  <c r="B10"/>
  <c r="A10"/>
  <c r="B3"/>
  <c r="C73" i="19"/>
  <c r="B73"/>
  <c r="A73"/>
  <c r="C72"/>
  <c r="B72"/>
  <c r="A72"/>
  <c r="C71"/>
  <c r="B71"/>
  <c r="A71"/>
  <c r="C70"/>
  <c r="B70"/>
  <c r="A70"/>
  <c r="C69"/>
  <c r="B69"/>
  <c r="A69"/>
  <c r="C68"/>
  <c r="B68"/>
  <c r="A68"/>
  <c r="C67"/>
  <c r="B67"/>
  <c r="A67"/>
  <c r="C66"/>
  <c r="B66"/>
  <c r="A66"/>
  <c r="C65"/>
  <c r="B65"/>
  <c r="A65"/>
  <c r="C64"/>
  <c r="B64"/>
  <c r="A64"/>
  <c r="C63"/>
  <c r="B63"/>
  <c r="A63"/>
  <c r="C62"/>
  <c r="B62"/>
  <c r="A62"/>
  <c r="C61"/>
  <c r="B61"/>
  <c r="A61"/>
  <c r="C60"/>
  <c r="B60"/>
  <c r="A60"/>
  <c r="C59"/>
  <c r="B59"/>
  <c r="A59"/>
  <c r="C58"/>
  <c r="B58"/>
  <c r="A58"/>
  <c r="C57"/>
  <c r="B57"/>
  <c r="A57"/>
  <c r="C56"/>
  <c r="B56"/>
  <c r="A56"/>
  <c r="C55"/>
  <c r="B55"/>
  <c r="A55"/>
  <c r="C54"/>
  <c r="B54"/>
  <c r="A54"/>
  <c r="C53"/>
  <c r="B53"/>
  <c r="A53"/>
  <c r="F52"/>
  <c r="G52" s="1"/>
  <c r="H52" s="1"/>
  <c r="C52"/>
  <c r="B52"/>
  <c r="A52"/>
  <c r="C51"/>
  <c r="B51"/>
  <c r="A51"/>
  <c r="C50"/>
  <c r="B50"/>
  <c r="A50"/>
  <c r="C49"/>
  <c r="B49"/>
  <c r="A49"/>
  <c r="C48"/>
  <c r="B48"/>
  <c r="A48"/>
  <c r="C47"/>
  <c r="B47"/>
  <c r="A47"/>
  <c r="C46"/>
  <c r="B46"/>
  <c r="A46"/>
  <c r="C45"/>
  <c r="B45"/>
  <c r="A45"/>
  <c r="C44"/>
  <c r="B44"/>
  <c r="A44"/>
  <c r="C43"/>
  <c r="B43"/>
  <c r="A43"/>
  <c r="C42"/>
  <c r="B42"/>
  <c r="A42"/>
  <c r="C41"/>
  <c r="B41"/>
  <c r="A41"/>
  <c r="C40"/>
  <c r="B40"/>
  <c r="A40"/>
  <c r="C39"/>
  <c r="B39"/>
  <c r="A39"/>
  <c r="C38"/>
  <c r="B38"/>
  <c r="A38"/>
  <c r="C37"/>
  <c r="B37"/>
  <c r="A37"/>
  <c r="C36"/>
  <c r="B36"/>
  <c r="A36"/>
  <c r="C35"/>
  <c r="B35"/>
  <c r="A35"/>
  <c r="C34"/>
  <c r="B34"/>
  <c r="A34"/>
  <c r="C33"/>
  <c r="B33"/>
  <c r="A33"/>
  <c r="C32"/>
  <c r="B32"/>
  <c r="A32"/>
  <c r="C31"/>
  <c r="B31"/>
  <c r="A31"/>
  <c r="C30"/>
  <c r="B30"/>
  <c r="A30"/>
  <c r="C29"/>
  <c r="B29"/>
  <c r="A29"/>
  <c r="C28"/>
  <c r="B28"/>
  <c r="A28"/>
  <c r="C27"/>
  <c r="B27"/>
  <c r="A27"/>
  <c r="C26"/>
  <c r="B26"/>
  <c r="A26"/>
  <c r="C25"/>
  <c r="B25"/>
  <c r="A25"/>
  <c r="C24"/>
  <c r="B24"/>
  <c r="A24"/>
  <c r="C23"/>
  <c r="B23"/>
  <c r="A23"/>
  <c r="C22"/>
  <c r="B22"/>
  <c r="A22"/>
  <c r="C21"/>
  <c r="B21"/>
  <c r="A21"/>
  <c r="C20"/>
  <c r="B20"/>
  <c r="A20"/>
  <c r="C19"/>
  <c r="B19"/>
  <c r="A19"/>
  <c r="C18"/>
  <c r="B18"/>
  <c r="A18"/>
  <c r="C17"/>
  <c r="B17"/>
  <c r="A17"/>
  <c r="C16"/>
  <c r="B16"/>
  <c r="A16"/>
  <c r="C15"/>
  <c r="B15"/>
  <c r="A15"/>
  <c r="C14"/>
  <c r="B14"/>
  <c r="A14"/>
  <c r="C13"/>
  <c r="B13"/>
  <c r="A13"/>
  <c r="C12"/>
  <c r="B12"/>
  <c r="A12"/>
  <c r="C11"/>
  <c r="B11"/>
  <c r="A11"/>
  <c r="B10"/>
  <c r="A10"/>
  <c r="B3"/>
  <c r="C73" i="16"/>
  <c r="B73"/>
  <c r="A73"/>
  <c r="C72"/>
  <c r="B72"/>
  <c r="A72"/>
  <c r="C71"/>
  <c r="B71"/>
  <c r="A71"/>
  <c r="C70"/>
  <c r="B70"/>
  <c r="A70"/>
  <c r="C69"/>
  <c r="B69"/>
  <c r="A69"/>
  <c r="C68"/>
  <c r="B68"/>
  <c r="A68"/>
  <c r="C67"/>
  <c r="B67"/>
  <c r="A67"/>
  <c r="C66"/>
  <c r="B66"/>
  <c r="A66"/>
  <c r="C65"/>
  <c r="B65"/>
  <c r="A65"/>
  <c r="C64"/>
  <c r="B64"/>
  <c r="A64"/>
  <c r="C63"/>
  <c r="B63"/>
  <c r="A63"/>
  <c r="C62"/>
  <c r="B62"/>
  <c r="A62"/>
  <c r="C61"/>
  <c r="B61"/>
  <c r="A61"/>
  <c r="C60"/>
  <c r="B60"/>
  <c r="A60"/>
  <c r="C59"/>
  <c r="B59"/>
  <c r="A59"/>
  <c r="C58"/>
  <c r="B58"/>
  <c r="A58"/>
  <c r="C57"/>
  <c r="B57"/>
  <c r="A57"/>
  <c r="C56"/>
  <c r="B56"/>
  <c r="A56"/>
  <c r="C55"/>
  <c r="B55"/>
  <c r="A55"/>
  <c r="C54"/>
  <c r="B54"/>
  <c r="A54"/>
  <c r="C53"/>
  <c r="B53"/>
  <c r="A53"/>
  <c r="F52"/>
  <c r="G52" s="1"/>
  <c r="H52" s="1"/>
  <c r="C52"/>
  <c r="B52"/>
  <c r="A52"/>
  <c r="C51"/>
  <c r="B51"/>
  <c r="A51"/>
  <c r="C50"/>
  <c r="B50"/>
  <c r="A50"/>
  <c r="C49"/>
  <c r="B49"/>
  <c r="A49"/>
  <c r="C48"/>
  <c r="B48"/>
  <c r="A48"/>
  <c r="C47"/>
  <c r="B47"/>
  <c r="A47"/>
  <c r="C46"/>
  <c r="B46"/>
  <c r="A46"/>
  <c r="C45"/>
  <c r="B45"/>
  <c r="A45"/>
  <c r="C44"/>
  <c r="B44"/>
  <c r="A44"/>
  <c r="C43"/>
  <c r="B43"/>
  <c r="A43"/>
  <c r="C42"/>
  <c r="B42"/>
  <c r="A42"/>
  <c r="C41"/>
  <c r="B41"/>
  <c r="A41"/>
  <c r="C40"/>
  <c r="B40"/>
  <c r="A40"/>
  <c r="C39"/>
  <c r="B39"/>
  <c r="A39"/>
  <c r="C38"/>
  <c r="B38"/>
  <c r="A38"/>
  <c r="C37"/>
  <c r="B37"/>
  <c r="A37"/>
  <c r="C36"/>
  <c r="B36"/>
  <c r="A36"/>
  <c r="C35"/>
  <c r="B35"/>
  <c r="A35"/>
  <c r="C34"/>
  <c r="B34"/>
  <c r="A34"/>
  <c r="C33"/>
  <c r="B33"/>
  <c r="A33"/>
  <c r="C32"/>
  <c r="B32"/>
  <c r="A32"/>
  <c r="C31"/>
  <c r="B31"/>
  <c r="A31"/>
  <c r="C30"/>
  <c r="B30"/>
  <c r="A30"/>
  <c r="C29"/>
  <c r="B29"/>
  <c r="A29"/>
  <c r="C28"/>
  <c r="B28"/>
  <c r="A28"/>
  <c r="C27"/>
  <c r="B27"/>
  <c r="A27"/>
  <c r="C26"/>
  <c r="B26"/>
  <c r="A26"/>
  <c r="C25"/>
  <c r="B25"/>
  <c r="A25"/>
  <c r="C24"/>
  <c r="B24"/>
  <c r="A24"/>
  <c r="C23"/>
  <c r="B23"/>
  <c r="A23"/>
  <c r="C22"/>
  <c r="B22"/>
  <c r="A22"/>
  <c r="C21"/>
  <c r="B21"/>
  <c r="A21"/>
  <c r="C20"/>
  <c r="B20"/>
  <c r="A20"/>
  <c r="C19"/>
  <c r="B19"/>
  <c r="A19"/>
  <c r="C18"/>
  <c r="B18"/>
  <c r="A18"/>
  <c r="C17"/>
  <c r="B17"/>
  <c r="A17"/>
  <c r="C16"/>
  <c r="B16"/>
  <c r="A16"/>
  <c r="C15"/>
  <c r="B15"/>
  <c r="A15"/>
  <c r="C14"/>
  <c r="B14"/>
  <c r="A14"/>
  <c r="C13"/>
  <c r="B13"/>
  <c r="A13"/>
  <c r="C12"/>
  <c r="B12"/>
  <c r="A12"/>
  <c r="C11"/>
  <c r="B11"/>
  <c r="A11"/>
  <c r="B10"/>
  <c r="A10"/>
  <c r="B3"/>
  <c r="C73" i="12"/>
  <c r="B73"/>
  <c r="A73"/>
  <c r="C72"/>
  <c r="B72"/>
  <c r="A72"/>
  <c r="C71"/>
  <c r="B71"/>
  <c r="A71"/>
  <c r="C70"/>
  <c r="B70"/>
  <c r="A70"/>
  <c r="C69"/>
  <c r="B69"/>
  <c r="A69"/>
  <c r="C68"/>
  <c r="B68"/>
  <c r="A68"/>
  <c r="C67"/>
  <c r="B67"/>
  <c r="A67"/>
  <c r="C66"/>
  <c r="B66"/>
  <c r="A66"/>
  <c r="C65"/>
  <c r="B65"/>
  <c r="A65"/>
  <c r="C64"/>
  <c r="B64"/>
  <c r="A64"/>
  <c r="C63"/>
  <c r="B63"/>
  <c r="A63"/>
  <c r="C62"/>
  <c r="B62"/>
  <c r="A62"/>
  <c r="C61"/>
  <c r="B61"/>
  <c r="A61"/>
  <c r="C60"/>
  <c r="B60"/>
  <c r="A60"/>
  <c r="C59"/>
  <c r="B59"/>
  <c r="A59"/>
  <c r="C58"/>
  <c r="B58"/>
  <c r="A58"/>
  <c r="C57"/>
  <c r="B57"/>
  <c r="A57"/>
  <c r="C56"/>
  <c r="B56"/>
  <c r="A56"/>
  <c r="C55"/>
  <c r="B55"/>
  <c r="A55"/>
  <c r="C54"/>
  <c r="B54"/>
  <c r="A54"/>
  <c r="C53"/>
  <c r="B53"/>
  <c r="A53"/>
  <c r="F52"/>
  <c r="G52" s="1"/>
  <c r="H52" s="1"/>
  <c r="C52"/>
  <c r="B52"/>
  <c r="A52"/>
  <c r="C51"/>
  <c r="B51"/>
  <c r="A51"/>
  <c r="C50"/>
  <c r="B50"/>
  <c r="A50"/>
  <c r="C49"/>
  <c r="B49"/>
  <c r="A49"/>
  <c r="C48"/>
  <c r="B48"/>
  <c r="A48"/>
  <c r="C47"/>
  <c r="B47"/>
  <c r="A47"/>
  <c r="C46"/>
  <c r="B46"/>
  <c r="A46"/>
  <c r="C45"/>
  <c r="B45"/>
  <c r="A45"/>
  <c r="C44"/>
  <c r="B44"/>
  <c r="A44"/>
  <c r="C43"/>
  <c r="B43"/>
  <c r="A43"/>
  <c r="C42"/>
  <c r="B42"/>
  <c r="A42"/>
  <c r="C41"/>
  <c r="B41"/>
  <c r="A41"/>
  <c r="C40"/>
  <c r="B40"/>
  <c r="A40"/>
  <c r="C39"/>
  <c r="B39"/>
  <c r="A39"/>
  <c r="C38"/>
  <c r="B38"/>
  <c r="A38"/>
  <c r="C37"/>
  <c r="B37"/>
  <c r="A37"/>
  <c r="C36"/>
  <c r="B36"/>
  <c r="A36"/>
  <c r="C35"/>
  <c r="B35"/>
  <c r="A35"/>
  <c r="C34"/>
  <c r="B34"/>
  <c r="A34"/>
  <c r="C33"/>
  <c r="B33"/>
  <c r="A33"/>
  <c r="C32"/>
  <c r="B32"/>
  <c r="A32"/>
  <c r="C31"/>
  <c r="B31"/>
  <c r="A31"/>
  <c r="C30"/>
  <c r="B30"/>
  <c r="A30"/>
  <c r="C29"/>
  <c r="B29"/>
  <c r="A29"/>
  <c r="C28"/>
  <c r="B28"/>
  <c r="A28"/>
  <c r="C27"/>
  <c r="B27"/>
  <c r="A27"/>
  <c r="C26"/>
  <c r="B26"/>
  <c r="A26"/>
  <c r="C25"/>
  <c r="B25"/>
  <c r="A25"/>
  <c r="C24"/>
  <c r="B24"/>
  <c r="A24"/>
  <c r="C23"/>
  <c r="B23"/>
  <c r="A23"/>
  <c r="C22"/>
  <c r="B22"/>
  <c r="A22"/>
  <c r="C21"/>
  <c r="B21"/>
  <c r="A21"/>
  <c r="C20"/>
  <c r="B20"/>
  <c r="A20"/>
  <c r="C19"/>
  <c r="B19"/>
  <c r="A19"/>
  <c r="C18"/>
  <c r="B18"/>
  <c r="A18"/>
  <c r="C17"/>
  <c r="B17"/>
  <c r="A17"/>
  <c r="C16"/>
  <c r="B16"/>
  <c r="A16"/>
  <c r="C15"/>
  <c r="B15"/>
  <c r="A15"/>
  <c r="C14"/>
  <c r="B14"/>
  <c r="A14"/>
  <c r="C13"/>
  <c r="B13"/>
  <c r="A13"/>
  <c r="C12"/>
  <c r="B12"/>
  <c r="A12"/>
  <c r="C11"/>
  <c r="B11"/>
  <c r="A11"/>
  <c r="B10"/>
  <c r="A10"/>
  <c r="B3"/>
  <c r="C73" i="9"/>
  <c r="B73"/>
  <c r="A73"/>
  <c r="C72"/>
  <c r="B72"/>
  <c r="A72"/>
  <c r="C71"/>
  <c r="B71"/>
  <c r="A71"/>
  <c r="C70"/>
  <c r="B70"/>
  <c r="A70"/>
  <c r="C69"/>
  <c r="B69"/>
  <c r="A69"/>
  <c r="C68"/>
  <c r="B68"/>
  <c r="A68"/>
  <c r="C67"/>
  <c r="B67"/>
  <c r="A67"/>
  <c r="C66"/>
  <c r="B66"/>
  <c r="A66"/>
  <c r="C65"/>
  <c r="B65"/>
  <c r="A65"/>
  <c r="C64"/>
  <c r="B64"/>
  <c r="A64"/>
  <c r="C63"/>
  <c r="B63"/>
  <c r="A63"/>
  <c r="C62"/>
  <c r="B62"/>
  <c r="A62"/>
  <c r="C61"/>
  <c r="B61"/>
  <c r="A61"/>
  <c r="C60"/>
  <c r="B60"/>
  <c r="A60"/>
  <c r="C59"/>
  <c r="B59"/>
  <c r="A59"/>
  <c r="C58"/>
  <c r="B58"/>
  <c r="A58"/>
  <c r="C57"/>
  <c r="B57"/>
  <c r="A57"/>
  <c r="C56"/>
  <c r="B56"/>
  <c r="A56"/>
  <c r="C55"/>
  <c r="B55"/>
  <c r="A55"/>
  <c r="C54"/>
  <c r="B54"/>
  <c r="A54"/>
  <c r="C53"/>
  <c r="B53"/>
  <c r="A53"/>
  <c r="F52"/>
  <c r="G52" s="1"/>
  <c r="H52" s="1"/>
  <c r="C52"/>
  <c r="B52"/>
  <c r="A52"/>
  <c r="C51"/>
  <c r="B51"/>
  <c r="A51"/>
  <c r="C50"/>
  <c r="B50"/>
  <c r="A50"/>
  <c r="C49"/>
  <c r="B49"/>
  <c r="A49"/>
  <c r="C48"/>
  <c r="B48"/>
  <c r="A48"/>
  <c r="C47"/>
  <c r="B47"/>
  <c r="A47"/>
  <c r="C46"/>
  <c r="B46"/>
  <c r="A46"/>
  <c r="C45"/>
  <c r="B45"/>
  <c r="A45"/>
  <c r="C44"/>
  <c r="B44"/>
  <c r="A44"/>
  <c r="C43"/>
  <c r="B43"/>
  <c r="A43"/>
  <c r="C42"/>
  <c r="B42"/>
  <c r="A42"/>
  <c r="C41"/>
  <c r="B41"/>
  <c r="A41"/>
  <c r="C40"/>
  <c r="B40"/>
  <c r="A40"/>
  <c r="C39"/>
  <c r="B39"/>
  <c r="A39"/>
  <c r="C38"/>
  <c r="B38"/>
  <c r="A38"/>
  <c r="C37"/>
  <c r="B37"/>
  <c r="A37"/>
  <c r="C36"/>
  <c r="B36"/>
  <c r="A36"/>
  <c r="C35"/>
  <c r="B35"/>
  <c r="A35"/>
  <c r="C34"/>
  <c r="B34"/>
  <c r="A34"/>
  <c r="C33"/>
  <c r="B33"/>
  <c r="A33"/>
  <c r="C32"/>
  <c r="B32"/>
  <c r="A32"/>
  <c r="C31"/>
  <c r="B31"/>
  <c r="A31"/>
  <c r="C30"/>
  <c r="B30"/>
  <c r="A30"/>
  <c r="C29"/>
  <c r="B29"/>
  <c r="A29"/>
  <c r="C28"/>
  <c r="B28"/>
  <c r="A28"/>
  <c r="C27"/>
  <c r="B27"/>
  <c r="A27"/>
  <c r="C26"/>
  <c r="B26"/>
  <c r="A26"/>
  <c r="C25"/>
  <c r="B25"/>
  <c r="A25"/>
  <c r="C24"/>
  <c r="B24"/>
  <c r="A24"/>
  <c r="C23"/>
  <c r="B23"/>
  <c r="A23"/>
  <c r="C22"/>
  <c r="B22"/>
  <c r="A22"/>
  <c r="C21"/>
  <c r="B21"/>
  <c r="A21"/>
  <c r="C20"/>
  <c r="B20"/>
  <c r="A20"/>
  <c r="C19"/>
  <c r="B19"/>
  <c r="A19"/>
  <c r="C18"/>
  <c r="B18"/>
  <c r="A18"/>
  <c r="C17"/>
  <c r="B17"/>
  <c r="A17"/>
  <c r="C16"/>
  <c r="B16"/>
  <c r="A16"/>
  <c r="C15"/>
  <c r="B15"/>
  <c r="A15"/>
  <c r="C14"/>
  <c r="B14"/>
  <c r="A14"/>
  <c r="C13"/>
  <c r="B13"/>
  <c r="A13"/>
  <c r="C12"/>
  <c r="B12"/>
  <c r="A12"/>
  <c r="C11"/>
  <c r="B11"/>
  <c r="A11"/>
  <c r="B10"/>
  <c r="A10"/>
  <c r="B3"/>
  <c r="C73" i="6"/>
  <c r="B73"/>
  <c r="A73"/>
  <c r="C72"/>
  <c r="B72"/>
  <c r="A72"/>
  <c r="C71"/>
  <c r="B71"/>
  <c r="A71"/>
  <c r="C70"/>
  <c r="B70"/>
  <c r="A70"/>
  <c r="C69"/>
  <c r="B69"/>
  <c r="A69"/>
  <c r="C68"/>
  <c r="B68"/>
  <c r="A68"/>
  <c r="C67"/>
  <c r="B67"/>
  <c r="A67"/>
  <c r="C66"/>
  <c r="B66"/>
  <c r="A66"/>
  <c r="C65"/>
  <c r="B65"/>
  <c r="A65"/>
  <c r="C64"/>
  <c r="B64"/>
  <c r="A64"/>
  <c r="C63"/>
  <c r="B63"/>
  <c r="A63"/>
  <c r="C62"/>
  <c r="B62"/>
  <c r="A62"/>
  <c r="C61"/>
  <c r="B61"/>
  <c r="A61"/>
  <c r="C60"/>
  <c r="B60"/>
  <c r="A60"/>
  <c r="C59"/>
  <c r="B59"/>
  <c r="A59"/>
  <c r="C58"/>
  <c r="B58"/>
  <c r="A58"/>
  <c r="C57"/>
  <c r="B57"/>
  <c r="A57"/>
  <c r="C56"/>
  <c r="B56"/>
  <c r="A56"/>
  <c r="C55"/>
  <c r="B55"/>
  <c r="A55"/>
  <c r="C54"/>
  <c r="B54"/>
  <c r="A54"/>
  <c r="C53"/>
  <c r="B53"/>
  <c r="A53"/>
  <c r="F52"/>
  <c r="G52" s="1"/>
  <c r="H52" s="1"/>
  <c r="C52"/>
  <c r="B52"/>
  <c r="A52"/>
  <c r="C51"/>
  <c r="B51"/>
  <c r="A51"/>
  <c r="C50"/>
  <c r="B50"/>
  <c r="A50"/>
  <c r="C49"/>
  <c r="B49"/>
  <c r="A49"/>
  <c r="C48"/>
  <c r="B48"/>
  <c r="A48"/>
  <c r="C47"/>
  <c r="B47"/>
  <c r="A47"/>
  <c r="C46"/>
  <c r="B46"/>
  <c r="A46"/>
  <c r="C45"/>
  <c r="B45"/>
  <c r="A45"/>
  <c r="C44"/>
  <c r="B44"/>
  <c r="A44"/>
  <c r="C43"/>
  <c r="B43"/>
  <c r="A43"/>
  <c r="C42"/>
  <c r="B42"/>
  <c r="A42"/>
  <c r="C41"/>
  <c r="B41"/>
  <c r="A41"/>
  <c r="C40"/>
  <c r="B40"/>
  <c r="A40"/>
  <c r="C39"/>
  <c r="B39"/>
  <c r="A39"/>
  <c r="C38"/>
  <c r="B38"/>
  <c r="A38"/>
  <c r="C37"/>
  <c r="B37"/>
  <c r="A37"/>
  <c r="C36"/>
  <c r="B36"/>
  <c r="A36"/>
  <c r="C35"/>
  <c r="B35"/>
  <c r="A35"/>
  <c r="C34"/>
  <c r="B34"/>
  <c r="A34"/>
  <c r="C33"/>
  <c r="B33"/>
  <c r="A33"/>
  <c r="C32"/>
  <c r="B32"/>
  <c r="A32"/>
  <c r="C31"/>
  <c r="B31"/>
  <c r="A31"/>
  <c r="C30"/>
  <c r="B30"/>
  <c r="A30"/>
  <c r="C29"/>
  <c r="B29"/>
  <c r="A29"/>
  <c r="C28"/>
  <c r="B28"/>
  <c r="A28"/>
  <c r="C27"/>
  <c r="B27"/>
  <c r="A27"/>
  <c r="C26"/>
  <c r="B26"/>
  <c r="A26"/>
  <c r="C25"/>
  <c r="B25"/>
  <c r="A25"/>
  <c r="C24"/>
  <c r="B24"/>
  <c r="A24"/>
  <c r="C23"/>
  <c r="B23"/>
  <c r="A23"/>
  <c r="C22"/>
  <c r="B22"/>
  <c r="A22"/>
  <c r="C21"/>
  <c r="B21"/>
  <c r="A21"/>
  <c r="C20"/>
  <c r="B20"/>
  <c r="A20"/>
  <c r="C19"/>
  <c r="B19"/>
  <c r="A19"/>
  <c r="C18"/>
  <c r="B18"/>
  <c r="A18"/>
  <c r="C17"/>
  <c r="B17"/>
  <c r="A17"/>
  <c r="C16"/>
  <c r="B16"/>
  <c r="A16"/>
  <c r="C15"/>
  <c r="B15"/>
  <c r="A15"/>
  <c r="C14"/>
  <c r="B14"/>
  <c r="A14"/>
  <c r="C13"/>
  <c r="B13"/>
  <c r="A13"/>
  <c r="C12"/>
  <c r="B12"/>
  <c r="A12"/>
  <c r="C11"/>
  <c r="B11"/>
  <c r="A11"/>
  <c r="B10"/>
  <c r="A10"/>
  <c r="B3"/>
  <c r="B9" i="15" l="1"/>
  <c r="I13" i="4"/>
  <c r="I14"/>
  <c r="I15"/>
  <c r="I16"/>
  <c r="I8"/>
  <c r="I9"/>
  <c r="I10"/>
  <c r="I11"/>
  <c r="I12"/>
  <c r="I7"/>
  <c r="I17" l="1"/>
  <c r="D28" i="15" l="1"/>
  <c r="E28"/>
  <c r="C32" i="30"/>
  <c r="C32" i="29"/>
  <c r="C32" i="28"/>
  <c r="C32" i="27"/>
  <c r="B53" i="15"/>
  <c r="A1" i="26" s="1"/>
  <c r="B50" i="15"/>
  <c r="A1" i="25" s="1"/>
  <c r="B47" i="15"/>
  <c r="B44"/>
  <c r="A1" i="23" s="1"/>
  <c r="E55" i="15"/>
  <c r="D55"/>
  <c r="E54"/>
  <c r="D54"/>
  <c r="E52"/>
  <c r="D52"/>
  <c r="E51"/>
  <c r="D51"/>
  <c r="E49"/>
  <c r="D49"/>
  <c r="E48"/>
  <c r="D48"/>
  <c r="E46"/>
  <c r="D46"/>
  <c r="E45"/>
  <c r="D45"/>
  <c r="E122"/>
  <c r="G122" s="1"/>
  <c r="E123"/>
  <c r="G123" s="1"/>
  <c r="E124"/>
  <c r="G124" s="1"/>
  <c r="E125"/>
  <c r="G125" s="1"/>
  <c r="E27"/>
  <c r="E30"/>
  <c r="E31"/>
  <c r="E33"/>
  <c r="E34"/>
  <c r="E36"/>
  <c r="E37"/>
  <c r="E39"/>
  <c r="E40"/>
  <c r="E42"/>
  <c r="E43"/>
  <c r="C11" i="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G67" i="15"/>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9"/>
  <c r="G110"/>
  <c r="G111"/>
  <c r="G112"/>
  <c r="G113"/>
  <c r="G114"/>
  <c r="G115"/>
  <c r="G116"/>
  <c r="G117"/>
  <c r="G118"/>
  <c r="G119"/>
  <c r="G120"/>
  <c r="G121"/>
  <c r="G126"/>
  <c r="G127"/>
  <c r="G128"/>
  <c r="G129"/>
  <c r="G66"/>
  <c r="B10" i="1"/>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A57"/>
  <c r="A56"/>
  <c r="A55"/>
  <c r="A54"/>
  <c r="A53"/>
  <c r="A52"/>
  <c r="A51"/>
  <c r="A50"/>
  <c r="B35" i="15"/>
  <c r="A1" i="12" s="1"/>
  <c r="B41" i="15"/>
  <c r="A1" i="19" s="1"/>
  <c r="B38" i="15"/>
  <c r="A1" i="16" s="1"/>
  <c r="B32" i="15"/>
  <c r="A1" i="9" s="1"/>
  <c r="B29" i="15"/>
  <c r="B26"/>
  <c r="B3" i="1"/>
  <c r="C1" i="3" s="1"/>
  <c r="C2" s="1"/>
  <c r="A73" i="1"/>
  <c r="A11"/>
  <c r="A12"/>
  <c r="A13"/>
  <c r="A14"/>
  <c r="A15"/>
  <c r="A16"/>
  <c r="A17"/>
  <c r="A18"/>
  <c r="A19"/>
  <c r="A20"/>
  <c r="A21"/>
  <c r="A22"/>
  <c r="A23"/>
  <c r="A24"/>
  <c r="A25"/>
  <c r="A26"/>
  <c r="A27"/>
  <c r="A28"/>
  <c r="A29"/>
  <c r="A30"/>
  <c r="A31"/>
  <c r="A32"/>
  <c r="A33"/>
  <c r="A34"/>
  <c r="A35"/>
  <c r="A36"/>
  <c r="A37"/>
  <c r="A38"/>
  <c r="A39"/>
  <c r="A40"/>
  <c r="A41"/>
  <c r="A42"/>
  <c r="A43"/>
  <c r="A44"/>
  <c r="A45"/>
  <c r="A46"/>
  <c r="A47"/>
  <c r="A48"/>
  <c r="A49"/>
  <c r="A58"/>
  <c r="A59"/>
  <c r="A60"/>
  <c r="A61"/>
  <c r="A62"/>
  <c r="A63"/>
  <c r="A64"/>
  <c r="A65"/>
  <c r="A66"/>
  <c r="A67"/>
  <c r="A68"/>
  <c r="A69"/>
  <c r="A70"/>
  <c r="A71"/>
  <c r="A72"/>
  <c r="A10"/>
  <c r="B31" i="7"/>
  <c r="A31"/>
  <c r="B30"/>
  <c r="A30"/>
  <c r="B29"/>
  <c r="A29"/>
  <c r="B28"/>
  <c r="A28"/>
  <c r="B27"/>
  <c r="A27"/>
  <c r="B26"/>
  <c r="A26"/>
  <c r="B25"/>
  <c r="A25"/>
  <c r="B24"/>
  <c r="A24"/>
  <c r="B23"/>
  <c r="A23"/>
  <c r="B22"/>
  <c r="A22"/>
  <c r="B21"/>
  <c r="A21"/>
  <c r="B20"/>
  <c r="A20"/>
  <c r="B19"/>
  <c r="A19"/>
  <c r="B18"/>
  <c r="A18"/>
  <c r="B17"/>
  <c r="A17"/>
  <c r="B16"/>
  <c r="A16"/>
  <c r="B15"/>
  <c r="A15"/>
  <c r="B14"/>
  <c r="A14"/>
  <c r="B13"/>
  <c r="A13"/>
  <c r="B12"/>
  <c r="A12"/>
  <c r="B11"/>
  <c r="A11"/>
  <c r="B10"/>
  <c r="A10"/>
  <c r="B9"/>
  <c r="A9"/>
  <c r="B8"/>
  <c r="A8"/>
  <c r="B7"/>
  <c r="A7"/>
  <c r="B6"/>
  <c r="A6"/>
  <c r="B5"/>
  <c r="A5"/>
  <c r="B4"/>
  <c r="A4"/>
  <c r="B3"/>
  <c r="B3" i="2"/>
  <c r="B4"/>
  <c r="B5"/>
  <c r="B6"/>
  <c r="B7"/>
  <c r="B8"/>
  <c r="B9"/>
  <c r="B10"/>
  <c r="B11"/>
  <c r="B12"/>
  <c r="B13"/>
  <c r="B14"/>
  <c r="B15"/>
  <c r="B16"/>
  <c r="B17"/>
  <c r="B18"/>
  <c r="B19"/>
  <c r="B20"/>
  <c r="B21"/>
  <c r="B22"/>
  <c r="B23"/>
  <c r="B24"/>
  <c r="B25"/>
  <c r="B26"/>
  <c r="B27"/>
  <c r="B28"/>
  <c r="B29"/>
  <c r="B30"/>
  <c r="B31"/>
  <c r="C32" i="20"/>
  <c r="C32" i="17"/>
  <c r="C32" i="13"/>
  <c r="C32" i="10"/>
  <c r="C32" i="7"/>
  <c r="D8" i="4" s="1"/>
  <c r="D31" i="15"/>
  <c r="D30"/>
  <c r="C32" i="2"/>
  <c r="D27" i="15"/>
  <c r="D33"/>
  <c r="D34"/>
  <c r="D37"/>
  <c r="D36"/>
  <c r="D40"/>
  <c r="D39"/>
  <c r="D42"/>
  <c r="D43"/>
  <c r="A4" i="2"/>
  <c r="A5"/>
  <c r="A6"/>
  <c r="A7"/>
  <c r="A8"/>
  <c r="A9"/>
  <c r="A10"/>
  <c r="A11"/>
  <c r="A12"/>
  <c r="A13"/>
  <c r="A14"/>
  <c r="A15"/>
  <c r="A16"/>
  <c r="A17"/>
  <c r="A18"/>
  <c r="A19"/>
  <c r="A20"/>
  <c r="A21"/>
  <c r="A22"/>
  <c r="A23"/>
  <c r="A24"/>
  <c r="A25"/>
  <c r="A26"/>
  <c r="A27"/>
  <c r="A28"/>
  <c r="A29"/>
  <c r="A30"/>
  <c r="A31"/>
  <c r="B2" i="3"/>
  <c r="B3"/>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F52" i="1"/>
  <c r="G52" s="1"/>
  <c r="H52" s="1"/>
  <c r="F72" i="26" l="1"/>
  <c r="G72" s="1"/>
  <c r="H72" s="1"/>
  <c r="F72" i="19"/>
  <c r="G72" s="1"/>
  <c r="H72" s="1"/>
  <c r="F72" i="25"/>
  <c r="G72" s="1"/>
  <c r="H72" s="1"/>
  <c r="F72" i="24"/>
  <c r="G72" s="1"/>
  <c r="H72" s="1"/>
  <c r="F72" i="23"/>
  <c r="G72" s="1"/>
  <c r="H72" s="1"/>
  <c r="F72" i="16"/>
  <c r="G72" s="1"/>
  <c r="H72" s="1"/>
  <c r="F72" i="12"/>
  <c r="G72" s="1"/>
  <c r="H72" s="1"/>
  <c r="F72" i="9"/>
  <c r="G72" s="1"/>
  <c r="H72" s="1"/>
  <c r="F72" i="6"/>
  <c r="G72" s="1"/>
  <c r="H72" s="1"/>
  <c r="F64" i="26"/>
  <c r="G64" s="1"/>
  <c r="H64" s="1"/>
  <c r="F64" i="24"/>
  <c r="G64" s="1"/>
  <c r="H64" s="1"/>
  <c r="F64" i="19"/>
  <c r="G64" s="1"/>
  <c r="H64" s="1"/>
  <c r="F64" i="6"/>
  <c r="G64" s="1"/>
  <c r="H64" s="1"/>
  <c r="F64" i="23"/>
  <c r="G64" s="1"/>
  <c r="H64" s="1"/>
  <c r="F64" i="16"/>
  <c r="G64" s="1"/>
  <c r="H64" s="1"/>
  <c r="F64" i="12"/>
  <c r="G64" s="1"/>
  <c r="H64" s="1"/>
  <c r="F64" i="9"/>
  <c r="G64" s="1"/>
  <c r="H64" s="1"/>
  <c r="F64" i="25"/>
  <c r="G64" s="1"/>
  <c r="H64" s="1"/>
  <c r="F60" i="9"/>
  <c r="G60" s="1"/>
  <c r="H60" s="1"/>
  <c r="F60" i="25"/>
  <c r="G60" s="1"/>
  <c r="H60" s="1"/>
  <c r="F60" i="24"/>
  <c r="G60" s="1"/>
  <c r="H60" s="1"/>
  <c r="F60" i="26"/>
  <c r="G60" s="1"/>
  <c r="H60" s="1"/>
  <c r="F60" i="19"/>
  <c r="G60" s="1"/>
  <c r="H60" s="1"/>
  <c r="F60" i="6"/>
  <c r="G60" s="1"/>
  <c r="H60" s="1"/>
  <c r="F60" i="16"/>
  <c r="G60" s="1"/>
  <c r="H60" s="1"/>
  <c r="F60" i="23"/>
  <c r="G60" s="1"/>
  <c r="H60" s="1"/>
  <c r="F60" i="12"/>
  <c r="G60" s="1"/>
  <c r="H60" s="1"/>
  <c r="F56" i="23"/>
  <c r="G56" s="1"/>
  <c r="H56" s="1"/>
  <c r="F56" i="19"/>
  <c r="G56" s="1"/>
  <c r="H56" s="1"/>
  <c r="F56" i="25"/>
  <c r="G56" s="1"/>
  <c r="H56" s="1"/>
  <c r="F56" i="24"/>
  <c r="G56" s="1"/>
  <c r="H56" s="1"/>
  <c r="F56" i="26"/>
  <c r="G56" s="1"/>
  <c r="H56" s="1"/>
  <c r="F56" i="16"/>
  <c r="G56" s="1"/>
  <c r="H56" s="1"/>
  <c r="F56" i="9"/>
  <c r="G56" s="1"/>
  <c r="H56" s="1"/>
  <c r="F56" i="6"/>
  <c r="G56" s="1"/>
  <c r="H56" s="1"/>
  <c r="F56" i="12"/>
  <c r="G56" s="1"/>
  <c r="H56" s="1"/>
  <c r="F51" i="26"/>
  <c r="G51" s="1"/>
  <c r="H51" s="1"/>
  <c r="F51" i="19"/>
  <c r="G51" s="1"/>
  <c r="H51" s="1"/>
  <c r="F51" i="16"/>
  <c r="G51" s="1"/>
  <c r="H51" s="1"/>
  <c r="F51" i="12"/>
  <c r="G51" s="1"/>
  <c r="H51" s="1"/>
  <c r="F51" i="6"/>
  <c r="G51" s="1"/>
  <c r="H51" s="1"/>
  <c r="F51" i="23"/>
  <c r="G51" s="1"/>
  <c r="H51" s="1"/>
  <c r="F51" i="9"/>
  <c r="G51" s="1"/>
  <c r="H51" s="1"/>
  <c r="F51" i="25"/>
  <c r="G51" s="1"/>
  <c r="H51" s="1"/>
  <c r="F51" i="24"/>
  <c r="G51" s="1"/>
  <c r="H51" s="1"/>
  <c r="F47" i="23"/>
  <c r="G47" s="1"/>
  <c r="H47" s="1"/>
  <c r="F47" i="25"/>
  <c r="G47" s="1"/>
  <c r="H47" s="1"/>
  <c r="F47" i="26"/>
  <c r="G47" s="1"/>
  <c r="H47" s="1"/>
  <c r="F47" i="24"/>
  <c r="G47" s="1"/>
  <c r="H47" s="1"/>
  <c r="F47" i="19"/>
  <c r="G47" s="1"/>
  <c r="H47" s="1"/>
  <c r="F47" i="16"/>
  <c r="G47" s="1"/>
  <c r="H47" s="1"/>
  <c r="F47" i="9"/>
  <c r="G47" s="1"/>
  <c r="H47" s="1"/>
  <c r="F47" i="6"/>
  <c r="G47" s="1"/>
  <c r="H47" s="1"/>
  <c r="F47" i="12"/>
  <c r="G47" s="1"/>
  <c r="H47" s="1"/>
  <c r="F43" i="16"/>
  <c r="F43" i="26"/>
  <c r="F43" i="25"/>
  <c r="F43" i="24"/>
  <c r="F43" i="23"/>
  <c r="F43" i="19"/>
  <c r="F43" i="12"/>
  <c r="F43" i="6"/>
  <c r="F43" i="9"/>
  <c r="F39" i="25"/>
  <c r="F39" i="24"/>
  <c r="F39" i="26"/>
  <c r="F39" i="23"/>
  <c r="F39" i="19"/>
  <c r="F39" i="16"/>
  <c r="F39" i="12"/>
  <c r="F39" i="6"/>
  <c r="F39" i="9"/>
  <c r="F35" i="25"/>
  <c r="F35" i="24"/>
  <c r="F35" i="26"/>
  <c r="F35" i="23"/>
  <c r="F35" i="19"/>
  <c r="F35" i="16"/>
  <c r="F35" i="12"/>
  <c r="F35" i="6"/>
  <c r="F35" i="9"/>
  <c r="F31" i="16"/>
  <c r="G31" s="1"/>
  <c r="H31" s="1"/>
  <c r="F31" i="12"/>
  <c r="G31" s="1"/>
  <c r="H31" s="1"/>
  <c r="F31" i="9"/>
  <c r="G31" s="1"/>
  <c r="H31" s="1"/>
  <c r="F31" i="25"/>
  <c r="G31" s="1"/>
  <c r="H31" s="1"/>
  <c r="F31" i="19"/>
  <c r="G31" s="1"/>
  <c r="H31" s="1"/>
  <c r="F31" i="26"/>
  <c r="G31" s="1"/>
  <c r="H31" s="1"/>
  <c r="F31" i="24"/>
  <c r="G31" s="1"/>
  <c r="H31" s="1"/>
  <c r="F31" i="23"/>
  <c r="G31" s="1"/>
  <c r="H31" s="1"/>
  <c r="F31" i="6"/>
  <c r="G31" s="1"/>
  <c r="H31" s="1"/>
  <c r="F27" i="26"/>
  <c r="F27" i="25"/>
  <c r="F27" i="23"/>
  <c r="F27" i="24"/>
  <c r="F27" i="19"/>
  <c r="F27" i="12"/>
  <c r="F27" i="16"/>
  <c r="F27" i="9"/>
  <c r="F27" i="6"/>
  <c r="F23" i="25"/>
  <c r="G23" s="1"/>
  <c r="H23" s="1"/>
  <c r="F23" i="24"/>
  <c r="G23" s="1"/>
  <c r="H23" s="1"/>
  <c r="F23" i="26"/>
  <c r="G23" s="1"/>
  <c r="H23" s="1"/>
  <c r="F23" i="19"/>
  <c r="G23" s="1"/>
  <c r="H23" s="1"/>
  <c r="F23" i="16"/>
  <c r="G23" s="1"/>
  <c r="H23" s="1"/>
  <c r="F23" i="6"/>
  <c r="G23" s="1"/>
  <c r="H23" s="1"/>
  <c r="F23" i="23"/>
  <c r="G23" s="1"/>
  <c r="H23" s="1"/>
  <c r="F23" i="9"/>
  <c r="G23" s="1"/>
  <c r="H23" s="1"/>
  <c r="F23" i="12"/>
  <c r="G23" s="1"/>
  <c r="H23" s="1"/>
  <c r="F19" i="25"/>
  <c r="F19" i="24"/>
  <c r="F19" i="26"/>
  <c r="F19" i="19"/>
  <c r="F19" i="16"/>
  <c r="F19" i="6"/>
  <c r="F19" i="23"/>
  <c r="F19" i="9"/>
  <c r="F19" i="12"/>
  <c r="F15" i="23"/>
  <c r="G15" s="1"/>
  <c r="H15" s="1"/>
  <c r="F15" i="19"/>
  <c r="G15" s="1"/>
  <c r="H15" s="1"/>
  <c r="F15" i="16"/>
  <c r="G15" s="1"/>
  <c r="H15" s="1"/>
  <c r="F15" i="12"/>
  <c r="G15" s="1"/>
  <c r="H15" s="1"/>
  <c r="F15" i="9"/>
  <c r="G15" s="1"/>
  <c r="H15" s="1"/>
  <c r="F15" i="6"/>
  <c r="G15" s="1"/>
  <c r="H15" s="1"/>
  <c r="F15" i="25"/>
  <c r="G15" s="1"/>
  <c r="H15" s="1"/>
  <c r="F15" i="26"/>
  <c r="G15" s="1"/>
  <c r="H15" s="1"/>
  <c r="F15" i="24"/>
  <c r="G15" s="1"/>
  <c r="H15" s="1"/>
  <c r="F11" i="23"/>
  <c r="F11" i="19"/>
  <c r="F11" i="16"/>
  <c r="F11" i="12"/>
  <c r="F11" i="9"/>
  <c r="F11" i="6"/>
  <c r="F11" i="25"/>
  <c r="F11" i="26"/>
  <c r="F11" i="24"/>
  <c r="F68" i="25"/>
  <c r="F68" i="24"/>
  <c r="F68" i="26"/>
  <c r="F68" i="19"/>
  <c r="F68" i="16"/>
  <c r="F68" i="6"/>
  <c r="F68" i="23"/>
  <c r="F68" i="12"/>
  <c r="F68" i="9"/>
  <c r="A14" i="4"/>
  <c r="A1" i="24"/>
  <c r="F73" i="23"/>
  <c r="G73" s="1"/>
  <c r="H73" s="1"/>
  <c r="F73" i="16"/>
  <c r="G73" s="1"/>
  <c r="H73" s="1"/>
  <c r="F73" i="25"/>
  <c r="G73" s="1"/>
  <c r="H73" s="1"/>
  <c r="F73" i="24"/>
  <c r="G73" s="1"/>
  <c r="H73" s="1"/>
  <c r="F73" i="26"/>
  <c r="G73" s="1"/>
  <c r="H73" s="1"/>
  <c r="F73" i="19"/>
  <c r="G73" s="1"/>
  <c r="H73" s="1"/>
  <c r="F73" i="12"/>
  <c r="G73" s="1"/>
  <c r="H73" s="1"/>
  <c r="F73" i="9"/>
  <c r="G73" s="1"/>
  <c r="H73" s="1"/>
  <c r="F73" i="6"/>
  <c r="G73" s="1"/>
  <c r="H73" s="1"/>
  <c r="F65" i="26"/>
  <c r="G65" s="1"/>
  <c r="H65" s="1"/>
  <c r="F65" i="24"/>
  <c r="G65" s="1"/>
  <c r="H65" s="1"/>
  <c r="F65" i="19"/>
  <c r="G65" s="1"/>
  <c r="H65" s="1"/>
  <c r="F65" i="6"/>
  <c r="G65" s="1"/>
  <c r="H65" s="1"/>
  <c r="F65" i="16"/>
  <c r="G65" s="1"/>
  <c r="H65" s="1"/>
  <c r="F65" i="12"/>
  <c r="G65" s="1"/>
  <c r="H65" s="1"/>
  <c r="F65" i="9"/>
  <c r="G65" s="1"/>
  <c r="H65" s="1"/>
  <c r="F65" i="23"/>
  <c r="G65" s="1"/>
  <c r="H65" s="1"/>
  <c r="F65" i="25"/>
  <c r="G65" s="1"/>
  <c r="H65" s="1"/>
  <c r="F61" i="23"/>
  <c r="G61" s="1"/>
  <c r="H61" s="1"/>
  <c r="F61" i="9"/>
  <c r="G61" s="1"/>
  <c r="H61" s="1"/>
  <c r="F61" i="24"/>
  <c r="G61" s="1"/>
  <c r="H61" s="1"/>
  <c r="F61" i="25"/>
  <c r="G61" s="1"/>
  <c r="H61" s="1"/>
  <c r="F61" i="26"/>
  <c r="G61" s="1"/>
  <c r="H61" s="1"/>
  <c r="F61" i="16"/>
  <c r="G61" s="1"/>
  <c r="H61" s="1"/>
  <c r="F61" i="6"/>
  <c r="G61" s="1"/>
  <c r="H61" s="1"/>
  <c r="F61" i="19"/>
  <c r="G61" s="1"/>
  <c r="H61" s="1"/>
  <c r="F61" i="12"/>
  <c r="G61" s="1"/>
  <c r="H61" s="1"/>
  <c r="F57" i="19"/>
  <c r="G57" s="1"/>
  <c r="H57" s="1"/>
  <c r="F57" i="25"/>
  <c r="G57" s="1"/>
  <c r="H57" s="1"/>
  <c r="F57" i="24"/>
  <c r="G57" s="1"/>
  <c r="H57" s="1"/>
  <c r="F57" i="26"/>
  <c r="G57" s="1"/>
  <c r="H57" s="1"/>
  <c r="F57" i="16"/>
  <c r="G57" s="1"/>
  <c r="H57" s="1"/>
  <c r="F57" i="9"/>
  <c r="G57" s="1"/>
  <c r="H57" s="1"/>
  <c r="F57" i="12"/>
  <c r="G57" s="1"/>
  <c r="H57" s="1"/>
  <c r="F57" i="6"/>
  <c r="G57" s="1"/>
  <c r="H57" s="1"/>
  <c r="F57" i="23"/>
  <c r="G57" s="1"/>
  <c r="H57" s="1"/>
  <c r="F53" i="26"/>
  <c r="G53" s="1"/>
  <c r="H53" s="1"/>
  <c r="F53" i="25"/>
  <c r="G53" s="1"/>
  <c r="H53" s="1"/>
  <c r="F53" i="24"/>
  <c r="G53" s="1"/>
  <c r="H53" s="1"/>
  <c r="F53" i="23"/>
  <c r="G53" s="1"/>
  <c r="H53" s="1"/>
  <c r="F53" i="19"/>
  <c r="G53" s="1"/>
  <c r="H53" s="1"/>
  <c r="F53" i="16"/>
  <c r="G53" s="1"/>
  <c r="H53" s="1"/>
  <c r="F53" i="12"/>
  <c r="G53" s="1"/>
  <c r="H53" s="1"/>
  <c r="F53" i="9"/>
  <c r="G53" s="1"/>
  <c r="H53" s="1"/>
  <c r="F53" i="6"/>
  <c r="G53" s="1"/>
  <c r="H53" s="1"/>
  <c r="F48" i="12"/>
  <c r="G48" s="1"/>
  <c r="H48" s="1"/>
  <c r="F48" i="9"/>
  <c r="G48" s="1"/>
  <c r="H48" s="1"/>
  <c r="F48" i="23"/>
  <c r="G48" s="1"/>
  <c r="H48" s="1"/>
  <c r="F48" i="25"/>
  <c r="G48" s="1"/>
  <c r="H48" s="1"/>
  <c r="F48" i="24"/>
  <c r="G48" s="1"/>
  <c r="H48" s="1"/>
  <c r="F48" i="16"/>
  <c r="G48" s="1"/>
  <c r="H48" s="1"/>
  <c r="F48" i="6"/>
  <c r="G48" s="1"/>
  <c r="H48" s="1"/>
  <c r="F48" i="19"/>
  <c r="G48" s="1"/>
  <c r="H48" s="1"/>
  <c r="F48" i="26"/>
  <c r="G48" s="1"/>
  <c r="H48" s="1"/>
  <c r="F44" i="23"/>
  <c r="G44" s="1"/>
  <c r="H44" s="1"/>
  <c r="F44" i="19"/>
  <c r="G44" s="1"/>
  <c r="H44" s="1"/>
  <c r="F44" i="26"/>
  <c r="G44" s="1"/>
  <c r="H44" s="1"/>
  <c r="F44" i="25"/>
  <c r="G44" s="1"/>
  <c r="H44" s="1"/>
  <c r="F44" i="24"/>
  <c r="G44" s="1"/>
  <c r="H44" s="1"/>
  <c r="F44" i="16"/>
  <c r="G44" s="1"/>
  <c r="H44" s="1"/>
  <c r="F44" i="9"/>
  <c r="G44" s="1"/>
  <c r="H44" s="1"/>
  <c r="F44" i="12"/>
  <c r="G44" s="1"/>
  <c r="H44" s="1"/>
  <c r="F44" i="6"/>
  <c r="G44" s="1"/>
  <c r="H44" s="1"/>
  <c r="F40" i="25"/>
  <c r="G40" s="1"/>
  <c r="H40" s="1"/>
  <c r="F40" i="24"/>
  <c r="G40" s="1"/>
  <c r="H40" s="1"/>
  <c r="F40" i="26"/>
  <c r="G40" s="1"/>
  <c r="H40" s="1"/>
  <c r="F40" i="23"/>
  <c r="G40" s="1"/>
  <c r="H40" s="1"/>
  <c r="F40" i="19"/>
  <c r="G40" s="1"/>
  <c r="H40" s="1"/>
  <c r="F40" i="16"/>
  <c r="G40" s="1"/>
  <c r="H40" s="1"/>
  <c r="F40" i="12"/>
  <c r="G40" s="1"/>
  <c r="H40" s="1"/>
  <c r="F40" i="6"/>
  <c r="G40" s="1"/>
  <c r="H40" s="1"/>
  <c r="F40" i="9"/>
  <c r="G40" s="1"/>
  <c r="H40" s="1"/>
  <c r="F36" i="25"/>
  <c r="F36" i="24"/>
  <c r="F36" i="26"/>
  <c r="F36" i="23"/>
  <c r="F36" i="19"/>
  <c r="F36" i="16"/>
  <c r="F36" i="12"/>
  <c r="F36" i="6"/>
  <c r="F36" i="9"/>
  <c r="F32" i="26"/>
  <c r="G32" s="1"/>
  <c r="H32" s="1"/>
  <c r="F32" i="23"/>
  <c r="G32" s="1"/>
  <c r="H32" s="1"/>
  <c r="F32" i="19"/>
  <c r="G32" s="1"/>
  <c r="H32" s="1"/>
  <c r="F32" i="16"/>
  <c r="G32" s="1"/>
  <c r="H32" s="1"/>
  <c r="F32" i="6"/>
  <c r="G32" s="1"/>
  <c r="H32" s="1"/>
  <c r="F32" i="12"/>
  <c r="G32" s="1"/>
  <c r="H32" s="1"/>
  <c r="F32" i="9"/>
  <c r="G32" s="1"/>
  <c r="H32" s="1"/>
  <c r="F32" i="25"/>
  <c r="G32" s="1"/>
  <c r="H32" s="1"/>
  <c r="F32" i="24"/>
  <c r="G32" s="1"/>
  <c r="H32" s="1"/>
  <c r="F28"/>
  <c r="G28" s="1"/>
  <c r="H28" s="1"/>
  <c r="F28" i="23"/>
  <c r="G28" s="1"/>
  <c r="H28" s="1"/>
  <c r="F28" i="26"/>
  <c r="G28" s="1"/>
  <c r="H28" s="1"/>
  <c r="F28" i="25"/>
  <c r="G28" s="1"/>
  <c r="H28" s="1"/>
  <c r="F28" i="19"/>
  <c r="G28" s="1"/>
  <c r="H28" s="1"/>
  <c r="F28" i="12"/>
  <c r="G28" s="1"/>
  <c r="H28" s="1"/>
  <c r="F28" i="16"/>
  <c r="G28" s="1"/>
  <c r="H28" s="1"/>
  <c r="F28" i="9"/>
  <c r="G28" s="1"/>
  <c r="H28" s="1"/>
  <c r="F28" i="6"/>
  <c r="G28" s="1"/>
  <c r="H28" s="1"/>
  <c r="F24" i="23"/>
  <c r="G24" s="1"/>
  <c r="H24" s="1"/>
  <c r="F24" i="25"/>
  <c r="G24" s="1"/>
  <c r="H24" s="1"/>
  <c r="F24" i="24"/>
  <c r="G24" s="1"/>
  <c r="H24" s="1"/>
  <c r="F24" i="26"/>
  <c r="G24" s="1"/>
  <c r="H24" s="1"/>
  <c r="F24" i="19"/>
  <c r="G24" s="1"/>
  <c r="H24" s="1"/>
  <c r="F24" i="16"/>
  <c r="G24" s="1"/>
  <c r="H24" s="1"/>
  <c r="F24" i="9"/>
  <c r="G24" s="1"/>
  <c r="H24" s="1"/>
  <c r="F24" i="6"/>
  <c r="G24" s="1"/>
  <c r="H24" s="1"/>
  <c r="F24" i="12"/>
  <c r="G24" s="1"/>
  <c r="H24" s="1"/>
  <c r="F20" i="25"/>
  <c r="F20" i="24"/>
  <c r="F20" i="23"/>
  <c r="F20" i="26"/>
  <c r="F20" i="19"/>
  <c r="F20" i="16"/>
  <c r="F20" i="6"/>
  <c r="F20" i="9"/>
  <c r="F20" i="12"/>
  <c r="F16" i="26"/>
  <c r="G16" s="1"/>
  <c r="H16" s="1"/>
  <c r="F16" i="24"/>
  <c r="G16" s="1"/>
  <c r="H16" s="1"/>
  <c r="F16" i="19"/>
  <c r="G16" s="1"/>
  <c r="H16" s="1"/>
  <c r="F16" i="6"/>
  <c r="G16" s="1"/>
  <c r="H16" s="1"/>
  <c r="F16" i="23"/>
  <c r="G16" s="1"/>
  <c r="H16" s="1"/>
  <c r="F16" i="16"/>
  <c r="G16" s="1"/>
  <c r="H16" s="1"/>
  <c r="F16" i="12"/>
  <c r="G16" s="1"/>
  <c r="H16" s="1"/>
  <c r="F16" i="9"/>
  <c r="G16" s="1"/>
  <c r="H16" s="1"/>
  <c r="F16" i="25"/>
  <c r="G16" s="1"/>
  <c r="H16" s="1"/>
  <c r="F12" i="23"/>
  <c r="F12" i="19"/>
  <c r="F12" i="16"/>
  <c r="F12" i="12"/>
  <c r="F12" i="9"/>
  <c r="F12" i="6"/>
  <c r="F12" i="25"/>
  <c r="F12" i="26"/>
  <c r="F12" i="24"/>
  <c r="F69" i="25"/>
  <c r="F69" i="24"/>
  <c r="F69" i="26"/>
  <c r="F69" i="19"/>
  <c r="F69" i="16"/>
  <c r="F69" i="6"/>
  <c r="F69" i="23"/>
  <c r="F69" i="12"/>
  <c r="F69" i="9"/>
  <c r="F10" i="23"/>
  <c r="F10" i="19"/>
  <c r="F10" i="16"/>
  <c r="F10" i="12"/>
  <c r="F10" i="9"/>
  <c r="F10" i="6"/>
  <c r="F10" i="25"/>
  <c r="F10" i="26"/>
  <c r="F10" i="24"/>
  <c r="F70" i="25"/>
  <c r="G70" s="1"/>
  <c r="H70" s="1"/>
  <c r="F70" i="24"/>
  <c r="G70" s="1"/>
  <c r="H70" s="1"/>
  <c r="F70" i="26"/>
  <c r="G70" s="1"/>
  <c r="H70" s="1"/>
  <c r="F70" i="19"/>
  <c r="G70" s="1"/>
  <c r="H70" s="1"/>
  <c r="F70" i="16"/>
  <c r="G70" s="1"/>
  <c r="H70" s="1"/>
  <c r="F70" i="6"/>
  <c r="G70" s="1"/>
  <c r="H70" s="1"/>
  <c r="F70" i="23"/>
  <c r="G70" s="1"/>
  <c r="H70" s="1"/>
  <c r="F70" i="12"/>
  <c r="G70" s="1"/>
  <c r="H70" s="1"/>
  <c r="F70" i="9"/>
  <c r="G70" s="1"/>
  <c r="H70" s="1"/>
  <c r="F62" i="23"/>
  <c r="G62" s="1"/>
  <c r="H62" s="1"/>
  <c r="F62" i="19"/>
  <c r="G62" s="1"/>
  <c r="H62" s="1"/>
  <c r="F62" i="16"/>
  <c r="G62" s="1"/>
  <c r="H62" s="1"/>
  <c r="F62" i="12"/>
  <c r="G62" s="1"/>
  <c r="H62" s="1"/>
  <c r="F62" i="9"/>
  <c r="G62" s="1"/>
  <c r="H62" s="1"/>
  <c r="F62" i="6"/>
  <c r="G62" s="1"/>
  <c r="H62" s="1"/>
  <c r="F62" i="26"/>
  <c r="G62" s="1"/>
  <c r="H62" s="1"/>
  <c r="F62" i="25"/>
  <c r="G62" s="1"/>
  <c r="H62" s="1"/>
  <c r="F62" i="24"/>
  <c r="G62" s="1"/>
  <c r="H62" s="1"/>
  <c r="F58" i="9"/>
  <c r="F58" i="25"/>
  <c r="F58" i="24"/>
  <c r="F58" i="26"/>
  <c r="F58" i="6"/>
  <c r="F58" i="16"/>
  <c r="F58" i="23"/>
  <c r="F58" i="19"/>
  <c r="F58" i="12"/>
  <c r="F54" i="25"/>
  <c r="G54" s="1"/>
  <c r="H54" s="1"/>
  <c r="F54" i="23"/>
  <c r="G54" s="1"/>
  <c r="H54" s="1"/>
  <c r="F54" i="26"/>
  <c r="G54" s="1"/>
  <c r="H54" s="1"/>
  <c r="F54" i="24"/>
  <c r="G54" s="1"/>
  <c r="H54" s="1"/>
  <c r="F54" i="19"/>
  <c r="G54" s="1"/>
  <c r="H54" s="1"/>
  <c r="F54" i="6"/>
  <c r="G54" s="1"/>
  <c r="H54" s="1"/>
  <c r="F54" i="16"/>
  <c r="G54" s="1"/>
  <c r="H54" s="1"/>
  <c r="F54" i="12"/>
  <c r="G54" s="1"/>
  <c r="H54" s="1"/>
  <c r="F54" i="9"/>
  <c r="G54" s="1"/>
  <c r="H54" s="1"/>
  <c r="F49" i="12"/>
  <c r="G49" s="1"/>
  <c r="H49" s="1"/>
  <c r="F49" i="9"/>
  <c r="G49" s="1"/>
  <c r="H49" s="1"/>
  <c r="F49" i="23"/>
  <c r="G49" s="1"/>
  <c r="H49" s="1"/>
  <c r="F49" i="25"/>
  <c r="G49" s="1"/>
  <c r="H49" s="1"/>
  <c r="F49" i="24"/>
  <c r="G49" s="1"/>
  <c r="H49" s="1"/>
  <c r="F49" i="16"/>
  <c r="G49" s="1"/>
  <c r="H49" s="1"/>
  <c r="F49" i="19"/>
  <c r="G49" s="1"/>
  <c r="H49" s="1"/>
  <c r="F49" i="26"/>
  <c r="G49" s="1"/>
  <c r="H49" s="1"/>
  <c r="F49" i="6"/>
  <c r="G49" s="1"/>
  <c r="H49" s="1"/>
  <c r="F45" i="16"/>
  <c r="G45" s="1"/>
  <c r="H45" s="1"/>
  <c r="F45" i="26"/>
  <c r="G45" s="1"/>
  <c r="H45" s="1"/>
  <c r="F45" i="25"/>
  <c r="G45" s="1"/>
  <c r="H45" s="1"/>
  <c r="F45" i="24"/>
  <c r="G45" s="1"/>
  <c r="H45" s="1"/>
  <c r="F45" i="19"/>
  <c r="G45" s="1"/>
  <c r="H45" s="1"/>
  <c r="F45" i="12"/>
  <c r="G45" s="1"/>
  <c r="H45" s="1"/>
  <c r="F45" i="6"/>
  <c r="G45" s="1"/>
  <c r="H45" s="1"/>
  <c r="F45" i="23"/>
  <c r="G45" s="1"/>
  <c r="H45" s="1"/>
  <c r="F45" i="9"/>
  <c r="G45" s="1"/>
  <c r="H45" s="1"/>
  <c r="F41" i="25"/>
  <c r="G41" s="1"/>
  <c r="H41" s="1"/>
  <c r="F41" i="24"/>
  <c r="G41" s="1"/>
  <c r="H41" s="1"/>
  <c r="F41" i="26"/>
  <c r="G41" s="1"/>
  <c r="H41" s="1"/>
  <c r="F41" i="19"/>
  <c r="G41" s="1"/>
  <c r="H41" s="1"/>
  <c r="F41" i="16"/>
  <c r="G41" s="1"/>
  <c r="H41" s="1"/>
  <c r="F41" i="12"/>
  <c r="G41" s="1"/>
  <c r="H41" s="1"/>
  <c r="F41" i="6"/>
  <c r="G41" s="1"/>
  <c r="H41" s="1"/>
  <c r="F41" i="23"/>
  <c r="G41" s="1"/>
  <c r="H41" s="1"/>
  <c r="F41" i="9"/>
  <c r="G41" s="1"/>
  <c r="H41" s="1"/>
  <c r="F37" i="25"/>
  <c r="F37" i="24"/>
  <c r="F37" i="26"/>
  <c r="F37" i="23"/>
  <c r="F37" i="19"/>
  <c r="F37" i="16"/>
  <c r="F37" i="12"/>
  <c r="F37" i="6"/>
  <c r="F37" i="9"/>
  <c r="F33" i="26"/>
  <c r="G33" s="1"/>
  <c r="H33" s="1"/>
  <c r="F33" i="19"/>
  <c r="G33" s="1"/>
  <c r="H33" s="1"/>
  <c r="F33" i="16"/>
  <c r="G33" s="1"/>
  <c r="H33" s="1"/>
  <c r="F33" i="6"/>
  <c r="G33" s="1"/>
  <c r="H33" s="1"/>
  <c r="F33" i="23"/>
  <c r="G33" s="1"/>
  <c r="H33" s="1"/>
  <c r="F33" i="12"/>
  <c r="G33" s="1"/>
  <c r="H33" s="1"/>
  <c r="F33" i="9"/>
  <c r="G33" s="1"/>
  <c r="H33" s="1"/>
  <c r="F33" i="25"/>
  <c r="G33" s="1"/>
  <c r="H33" s="1"/>
  <c r="F33" i="24"/>
  <c r="G33" s="1"/>
  <c r="H33" s="1"/>
  <c r="F29" i="25"/>
  <c r="G29" s="1"/>
  <c r="H29" s="1"/>
  <c r="F29" i="23"/>
  <c r="G29" s="1"/>
  <c r="H29" s="1"/>
  <c r="F29" i="26"/>
  <c r="G29" s="1"/>
  <c r="H29" s="1"/>
  <c r="F29" i="24"/>
  <c r="G29" s="1"/>
  <c r="H29" s="1"/>
  <c r="F29" i="19"/>
  <c r="G29" s="1"/>
  <c r="H29" s="1"/>
  <c r="F29" i="12"/>
  <c r="G29" s="1"/>
  <c r="H29" s="1"/>
  <c r="F29" i="6"/>
  <c r="G29" s="1"/>
  <c r="H29" s="1"/>
  <c r="F29" i="16"/>
  <c r="G29" s="1"/>
  <c r="H29" s="1"/>
  <c r="F29" i="9"/>
  <c r="G29" s="1"/>
  <c r="H29" s="1"/>
  <c r="F25" i="26"/>
  <c r="G25" s="1"/>
  <c r="H25" s="1"/>
  <c r="F25" i="25"/>
  <c r="G25" s="1"/>
  <c r="H25" s="1"/>
  <c r="F25" i="24"/>
  <c r="G25" s="1"/>
  <c r="H25" s="1"/>
  <c r="F25" i="23"/>
  <c r="G25" s="1"/>
  <c r="H25" s="1"/>
  <c r="F25" i="19"/>
  <c r="G25" s="1"/>
  <c r="H25" s="1"/>
  <c r="F25" i="16"/>
  <c r="G25" s="1"/>
  <c r="H25" s="1"/>
  <c r="F25" i="12"/>
  <c r="G25" s="1"/>
  <c r="H25" s="1"/>
  <c r="F25" i="9"/>
  <c r="G25" s="1"/>
  <c r="H25" s="1"/>
  <c r="F25" i="6"/>
  <c r="G25" s="1"/>
  <c r="H25" s="1"/>
  <c r="F21" i="25"/>
  <c r="F21" i="24"/>
  <c r="F21" i="26"/>
  <c r="F21" i="19"/>
  <c r="F21" i="16"/>
  <c r="F21" i="6"/>
  <c r="F21" i="23"/>
  <c r="F21" i="9"/>
  <c r="F21" i="12"/>
  <c r="F17" i="26"/>
  <c r="G17" s="1"/>
  <c r="H17" s="1"/>
  <c r="F17" i="24"/>
  <c r="G17" s="1"/>
  <c r="H17" s="1"/>
  <c r="F17" i="19"/>
  <c r="G17" s="1"/>
  <c r="H17" s="1"/>
  <c r="F17" i="6"/>
  <c r="G17" s="1"/>
  <c r="H17" s="1"/>
  <c r="F17" i="16"/>
  <c r="G17" s="1"/>
  <c r="H17" s="1"/>
  <c r="F17" i="12"/>
  <c r="G17" s="1"/>
  <c r="H17" s="1"/>
  <c r="F17" i="9"/>
  <c r="G17" s="1"/>
  <c r="H17" s="1"/>
  <c r="F17" i="23"/>
  <c r="G17" s="1"/>
  <c r="H17" s="1"/>
  <c r="F17" i="25"/>
  <c r="G17" s="1"/>
  <c r="H17" s="1"/>
  <c r="F13" i="23"/>
  <c r="F13" i="19"/>
  <c r="F13" i="16"/>
  <c r="F13" i="12"/>
  <c r="F13" i="9"/>
  <c r="F13" i="6"/>
  <c r="F13" i="25"/>
  <c r="F13" i="26"/>
  <c r="F13" i="24"/>
  <c r="F66" i="25"/>
  <c r="F66" i="24"/>
  <c r="F66" i="26"/>
  <c r="F66" i="19"/>
  <c r="F66" i="16"/>
  <c r="F66" i="6"/>
  <c r="F66" i="23"/>
  <c r="F66" i="12"/>
  <c r="F66" i="9"/>
  <c r="A1" i="7"/>
  <c r="A1" i="6"/>
  <c r="F71" i="25"/>
  <c r="G71" s="1"/>
  <c r="H71" s="1"/>
  <c r="F71" i="24"/>
  <c r="G71" s="1"/>
  <c r="H71" s="1"/>
  <c r="F71" i="23"/>
  <c r="G71" s="1"/>
  <c r="H71" s="1"/>
  <c r="F71" i="26"/>
  <c r="G71" s="1"/>
  <c r="H71" s="1"/>
  <c r="F71" i="19"/>
  <c r="G71" s="1"/>
  <c r="H71" s="1"/>
  <c r="F71" i="16"/>
  <c r="G71" s="1"/>
  <c r="H71" s="1"/>
  <c r="F71" i="6"/>
  <c r="G71" s="1"/>
  <c r="H71" s="1"/>
  <c r="F71" i="12"/>
  <c r="G71" s="1"/>
  <c r="H71" s="1"/>
  <c r="F71" i="9"/>
  <c r="G71" s="1"/>
  <c r="H71" s="1"/>
  <c r="F63" i="19"/>
  <c r="G63" s="1"/>
  <c r="H63" s="1"/>
  <c r="F63" i="16"/>
  <c r="G63" s="1"/>
  <c r="H63" s="1"/>
  <c r="F63" i="12"/>
  <c r="G63" s="1"/>
  <c r="H63" s="1"/>
  <c r="F63" i="9"/>
  <c r="G63" s="1"/>
  <c r="H63" s="1"/>
  <c r="F63" i="6"/>
  <c r="G63" s="1"/>
  <c r="H63" s="1"/>
  <c r="F63" i="23"/>
  <c r="G63" s="1"/>
  <c r="H63" s="1"/>
  <c r="F63" i="26"/>
  <c r="G63" s="1"/>
  <c r="H63" s="1"/>
  <c r="F63" i="25"/>
  <c r="G63" s="1"/>
  <c r="H63" s="1"/>
  <c r="F63" i="24"/>
  <c r="G63" s="1"/>
  <c r="H63" s="1"/>
  <c r="F59" i="9"/>
  <c r="F59" i="24"/>
  <c r="F59" i="25"/>
  <c r="F59" i="26"/>
  <c r="F59" i="16"/>
  <c r="F59" i="23"/>
  <c r="F59" i="12"/>
  <c r="F59" i="19"/>
  <c r="F59" i="6"/>
  <c r="F55" i="25"/>
  <c r="G55" s="1"/>
  <c r="H55" s="1"/>
  <c r="F55" i="16"/>
  <c r="G55" s="1"/>
  <c r="H55" s="1"/>
  <c r="F55" i="26"/>
  <c r="G55" s="1"/>
  <c r="H55" s="1"/>
  <c r="F55" i="24"/>
  <c r="G55" s="1"/>
  <c r="H55" s="1"/>
  <c r="F55" i="23"/>
  <c r="G55" s="1"/>
  <c r="H55" s="1"/>
  <c r="F55" i="19"/>
  <c r="G55" s="1"/>
  <c r="H55" s="1"/>
  <c r="F55" i="6"/>
  <c r="G55" s="1"/>
  <c r="H55" s="1"/>
  <c r="F55" i="12"/>
  <c r="G55" s="1"/>
  <c r="H55" s="1"/>
  <c r="F55" i="9"/>
  <c r="G55" s="1"/>
  <c r="H55" s="1"/>
  <c r="F50" i="26"/>
  <c r="F50" i="19"/>
  <c r="F50" i="16"/>
  <c r="F50" i="12"/>
  <c r="F50" i="6"/>
  <c r="F50" i="9"/>
  <c r="F50" i="23"/>
  <c r="F50" i="25"/>
  <c r="F50" i="24"/>
  <c r="F46"/>
  <c r="G46" s="1"/>
  <c r="H46" s="1"/>
  <c r="F46" i="25"/>
  <c r="G46" s="1"/>
  <c r="H46" s="1"/>
  <c r="F46" i="26"/>
  <c r="G46" s="1"/>
  <c r="H46" s="1"/>
  <c r="F46" i="19"/>
  <c r="G46" s="1"/>
  <c r="H46" s="1"/>
  <c r="F46" i="16"/>
  <c r="G46" s="1"/>
  <c r="H46" s="1"/>
  <c r="F46" i="12"/>
  <c r="G46" s="1"/>
  <c r="H46" s="1"/>
  <c r="F46" i="9"/>
  <c r="G46" s="1"/>
  <c r="H46" s="1"/>
  <c r="F46" i="6"/>
  <c r="G46" s="1"/>
  <c r="H46" s="1"/>
  <c r="F46" i="23"/>
  <c r="G46" s="1"/>
  <c r="H46" s="1"/>
  <c r="F42"/>
  <c r="F42" i="19"/>
  <c r="F42" i="26"/>
  <c r="F42" i="25"/>
  <c r="F42" i="24"/>
  <c r="F42" i="9"/>
  <c r="F42" i="12"/>
  <c r="F42" i="6"/>
  <c r="F42" i="16"/>
  <c r="F38" i="25"/>
  <c r="F38" i="24"/>
  <c r="F38" i="26"/>
  <c r="F38" i="23"/>
  <c r="F38" i="19"/>
  <c r="F38" i="16"/>
  <c r="F38" i="12"/>
  <c r="F38" i="6"/>
  <c r="F38" i="9"/>
  <c r="F34" i="25"/>
  <c r="F34" i="24"/>
  <c r="F34" i="26"/>
  <c r="F34" i="23"/>
  <c r="F34" i="19"/>
  <c r="F34" i="16"/>
  <c r="F34" i="12"/>
  <c r="F34" i="6"/>
  <c r="F34" i="9"/>
  <c r="F30" i="16"/>
  <c r="G30" s="1"/>
  <c r="H30" s="1"/>
  <c r="F30" i="12"/>
  <c r="G30" s="1"/>
  <c r="H30" s="1"/>
  <c r="F30" i="9"/>
  <c r="G30" s="1"/>
  <c r="H30" s="1"/>
  <c r="F30" i="23"/>
  <c r="G30" s="1"/>
  <c r="H30" s="1"/>
  <c r="F30" i="25"/>
  <c r="G30" s="1"/>
  <c r="H30" s="1"/>
  <c r="F30" i="19"/>
  <c r="G30" s="1"/>
  <c r="H30" s="1"/>
  <c r="F30" i="26"/>
  <c r="G30" s="1"/>
  <c r="H30" s="1"/>
  <c r="F30" i="24"/>
  <c r="G30" s="1"/>
  <c r="H30" s="1"/>
  <c r="F30" i="6"/>
  <c r="G30" s="1"/>
  <c r="H30" s="1"/>
  <c r="F26" i="24"/>
  <c r="F26" i="23"/>
  <c r="F26" i="26"/>
  <c r="F26" i="25"/>
  <c r="F26" i="19"/>
  <c r="F26" i="12"/>
  <c r="F26" i="6"/>
  <c r="F26" i="16"/>
  <c r="F26" i="9"/>
  <c r="F22" i="25"/>
  <c r="G22" s="1"/>
  <c r="H22" s="1"/>
  <c r="F22" i="24"/>
  <c r="G22" s="1"/>
  <c r="H22" s="1"/>
  <c r="F22" i="26"/>
  <c r="G22" s="1"/>
  <c r="H22" s="1"/>
  <c r="F22" i="19"/>
  <c r="G22" s="1"/>
  <c r="H22" s="1"/>
  <c r="F22" i="16"/>
  <c r="G22" s="1"/>
  <c r="H22" s="1"/>
  <c r="F22" i="6"/>
  <c r="G22" s="1"/>
  <c r="H22" s="1"/>
  <c r="F22" i="23"/>
  <c r="G22" s="1"/>
  <c r="H22" s="1"/>
  <c r="F22" i="9"/>
  <c r="G22" s="1"/>
  <c r="H22" s="1"/>
  <c r="F22" i="12"/>
  <c r="G22" s="1"/>
  <c r="H22" s="1"/>
  <c r="F18" i="25"/>
  <c r="F18" i="24"/>
  <c r="F18" i="23"/>
  <c r="F18" i="26"/>
  <c r="F18" i="19"/>
  <c r="F18" i="16"/>
  <c r="F18" i="6"/>
  <c r="F18" i="9"/>
  <c r="F18" i="12"/>
  <c r="F14" i="23"/>
  <c r="F14" i="19"/>
  <c r="F14" i="16"/>
  <c r="F14" i="12"/>
  <c r="F14" i="9"/>
  <c r="F14" i="6"/>
  <c r="F14" i="25"/>
  <c r="F14" i="26"/>
  <c r="F14" i="24"/>
  <c r="F67" i="25"/>
  <c r="F67" i="24"/>
  <c r="F67" i="26"/>
  <c r="F67" i="19"/>
  <c r="F67" i="16"/>
  <c r="F67" i="6"/>
  <c r="F67" i="23"/>
  <c r="F67" i="12"/>
  <c r="F67" i="9"/>
  <c r="F64" i="1"/>
  <c r="G64" s="1"/>
  <c r="H64" s="1"/>
  <c r="F35"/>
  <c r="F70"/>
  <c r="G70" s="1"/>
  <c r="H70" s="1"/>
  <c r="F58"/>
  <c r="F36"/>
  <c r="F20"/>
  <c r="F63"/>
  <c r="G63" s="1"/>
  <c r="H63" s="1"/>
  <c r="F55"/>
  <c r="G55" s="1"/>
  <c r="H55" s="1"/>
  <c r="A11" i="4"/>
  <c r="A10"/>
  <c r="A1" i="30"/>
  <c r="A1" i="28"/>
  <c r="A13" i="4"/>
  <c r="A12"/>
  <c r="A16"/>
  <c r="A15"/>
  <c r="F45" i="1"/>
  <c r="G45" s="1"/>
  <c r="H45" s="1"/>
  <c r="B32" i="29"/>
  <c r="E44" i="15"/>
  <c r="B13" i="4" s="1"/>
  <c r="D44" i="15"/>
  <c r="C44" s="1"/>
  <c r="D50"/>
  <c r="C50" s="1"/>
  <c r="E47"/>
  <c r="B14" i="4" s="1"/>
  <c r="B32" i="28"/>
  <c r="B32" i="27"/>
  <c r="A1" i="29"/>
  <c r="B32" i="30"/>
  <c r="F53" i="1"/>
  <c r="G53" s="1"/>
  <c r="H53" s="1"/>
  <c r="D47" i="15"/>
  <c r="C47" s="1"/>
  <c r="A1" i="27"/>
  <c r="E50" i="15"/>
  <c r="B15" i="4" s="1"/>
  <c r="E53" i="15"/>
  <c r="B16" i="4" s="1"/>
  <c r="D53" i="15"/>
  <c r="C53" s="1"/>
  <c r="A7" i="4"/>
  <c r="C69" i="3"/>
  <c r="F73" i="1"/>
  <c r="G73" s="1"/>
  <c r="H73" s="1"/>
  <c r="F28"/>
  <c r="G28" s="1"/>
  <c r="H28" s="1"/>
  <c r="F16"/>
  <c r="G16" s="1"/>
  <c r="H16" s="1"/>
  <c r="E38" i="15"/>
  <c r="B11" i="4" s="1"/>
  <c r="E26" i="15"/>
  <c r="B7" i="4" s="1"/>
  <c r="A1" i="10"/>
  <c r="F11" i="1"/>
  <c r="A1"/>
  <c r="F50"/>
  <c r="F38"/>
  <c r="F65"/>
  <c r="G65" s="1"/>
  <c r="H65" s="1"/>
  <c r="F33"/>
  <c r="G33" s="1"/>
  <c r="H33" s="1"/>
  <c r="F27"/>
  <c r="F25"/>
  <c r="G25" s="1"/>
  <c r="H25" s="1"/>
  <c r="F40"/>
  <c r="G40" s="1"/>
  <c r="H40" s="1"/>
  <c r="F10"/>
  <c r="F17"/>
  <c r="G17" s="1"/>
  <c r="H17" s="1"/>
  <c r="F47"/>
  <c r="G47" s="1"/>
  <c r="H47" s="1"/>
  <c r="F44"/>
  <c r="G44" s="1"/>
  <c r="H44" s="1"/>
  <c r="F14"/>
  <c r="C35" i="3"/>
  <c r="D38" i="15"/>
  <c r="C38" s="1"/>
  <c r="F61" i="1"/>
  <c r="G61" s="1"/>
  <c r="H61" s="1"/>
  <c r="E41" i="15"/>
  <c r="B12" i="4" s="1"/>
  <c r="E32" i="15"/>
  <c r="B9" i="4" s="1"/>
  <c r="E29" i="15"/>
  <c r="B8" i="4" s="1"/>
  <c r="F15" i="1"/>
  <c r="G15" s="1"/>
  <c r="H15" s="1"/>
  <c r="F59"/>
  <c r="A9" i="4"/>
  <c r="D32" i="15"/>
  <c r="C32" s="1"/>
  <c r="A1" i="20"/>
  <c r="F41" i="1"/>
  <c r="G41" s="1"/>
  <c r="H41" s="1"/>
  <c r="F26"/>
  <c r="F19"/>
  <c r="E35" i="15"/>
  <c r="B10" i="4" s="1"/>
  <c r="C59" i="3"/>
  <c r="F30" i="1"/>
  <c r="G30" s="1"/>
  <c r="H30" s="1"/>
  <c r="F46"/>
  <c r="G46" s="1"/>
  <c r="H46" s="1"/>
  <c r="F48"/>
  <c r="G48" s="1"/>
  <c r="H48" s="1"/>
  <c r="F54"/>
  <c r="G54" s="1"/>
  <c r="H54" s="1"/>
  <c r="F57"/>
  <c r="G57" s="1"/>
  <c r="H57" s="1"/>
  <c r="F21"/>
  <c r="A8" i="4"/>
  <c r="F12" i="1"/>
  <c r="A1" i="2"/>
  <c r="D41" i="15"/>
  <c r="C41" s="1"/>
  <c r="D35"/>
  <c r="C35" s="1"/>
  <c r="D26"/>
  <c r="C26" s="1"/>
  <c r="F42" i="1"/>
  <c r="F13"/>
  <c r="F51"/>
  <c r="G51" s="1"/>
  <c r="H51" s="1"/>
  <c r="F34"/>
  <c r="F32"/>
  <c r="G32" s="1"/>
  <c r="H32" s="1"/>
  <c r="D29" i="15"/>
  <c r="C29" s="1"/>
  <c r="B32" i="7"/>
  <c r="B32" i="10"/>
  <c r="B32" i="13"/>
  <c r="B32" i="17"/>
  <c r="B32" i="20"/>
  <c r="F62" i="1"/>
  <c r="G62" s="1"/>
  <c r="H62" s="1"/>
  <c r="F23"/>
  <c r="G23" s="1"/>
  <c r="H23" s="1"/>
  <c r="F67"/>
  <c r="F66"/>
  <c r="F69"/>
  <c r="C99" i="3"/>
  <c r="C96"/>
  <c r="C88"/>
  <c r="C32"/>
  <c r="C22"/>
  <c r="A1" i="17"/>
  <c r="F68" i="1"/>
  <c r="F60"/>
  <c r="G60" s="1"/>
  <c r="H60" s="1"/>
  <c r="F43"/>
  <c r="F49"/>
  <c r="G49" s="1"/>
  <c r="H49" s="1"/>
  <c r="F37"/>
  <c r="F29"/>
  <c r="G29" s="1"/>
  <c r="H29" s="1"/>
  <c r="F56"/>
  <c r="G56" s="1"/>
  <c r="H56" s="1"/>
  <c r="F18"/>
  <c r="C18" i="3"/>
  <c r="F24" i="1"/>
  <c r="G24" s="1"/>
  <c r="H24" s="1"/>
  <c r="F72"/>
  <c r="G72" s="1"/>
  <c r="H72" s="1"/>
  <c r="C80" i="3"/>
  <c r="C66"/>
  <c r="C82"/>
  <c r="A1" i="13"/>
  <c r="F39" i="1"/>
  <c r="F71"/>
  <c r="G71" s="1"/>
  <c r="H71" s="1"/>
  <c r="F31"/>
  <c r="G31" s="1"/>
  <c r="H31" s="1"/>
  <c r="F22"/>
  <c r="G22" s="1"/>
  <c r="H22" s="1"/>
  <c r="C90" i="3"/>
  <c r="C9"/>
  <c r="C84"/>
  <c r="C48"/>
  <c r="C44"/>
  <c r="C3"/>
  <c r="C31"/>
  <c r="C17"/>
  <c r="C81"/>
  <c r="C65"/>
  <c r="C38"/>
  <c r="C94"/>
  <c r="C29"/>
  <c r="C89"/>
  <c r="C73"/>
  <c r="C8"/>
  <c r="C78"/>
  <c r="C43"/>
  <c r="C7"/>
  <c r="C97"/>
  <c r="C86"/>
  <c r="C14"/>
  <c r="C19"/>
  <c r="C12"/>
  <c r="C58"/>
  <c r="C55"/>
  <c r="C70"/>
  <c r="C63"/>
  <c r="C75"/>
  <c r="C28"/>
  <c r="C41"/>
  <c r="C76"/>
  <c r="C4"/>
  <c r="C100"/>
  <c r="C24"/>
  <c r="C23"/>
  <c r="C15"/>
  <c r="B32" i="2"/>
  <c r="C6" i="3"/>
  <c r="C67"/>
  <c r="C54"/>
  <c r="C50"/>
  <c r="C101"/>
  <c r="C34"/>
  <c r="C36"/>
  <c r="C21"/>
  <c r="C39"/>
  <c r="C77"/>
  <c r="C92"/>
  <c r="C93"/>
  <c r="C10"/>
  <c r="C33"/>
  <c r="C20"/>
  <c r="C26"/>
  <c r="C53"/>
  <c r="C52"/>
  <c r="C85"/>
  <c r="C83"/>
  <c r="C74"/>
  <c r="C16"/>
  <c r="C57"/>
  <c r="C79"/>
  <c r="C25"/>
  <c r="C40"/>
  <c r="C56"/>
  <c r="C64"/>
  <c r="C37"/>
  <c r="C91"/>
  <c r="C51"/>
  <c r="C49"/>
  <c r="C46"/>
  <c r="C5"/>
  <c r="C68"/>
  <c r="C87"/>
  <c r="C62"/>
  <c r="C95"/>
  <c r="C30"/>
  <c r="C27"/>
  <c r="C13"/>
  <c r="C71"/>
  <c r="C42"/>
  <c r="C98"/>
  <c r="C72"/>
  <c r="C45"/>
  <c r="C47"/>
  <c r="C61"/>
  <c r="C102"/>
  <c r="C60"/>
  <c r="C11"/>
  <c r="F74" i="16" l="1"/>
  <c r="G37" s="1"/>
  <c r="H37" s="1"/>
  <c r="F74" i="26"/>
  <c r="G43" s="1"/>
  <c r="H43" s="1"/>
  <c r="F74" i="12"/>
  <c r="G10" s="1"/>
  <c r="H10" s="1"/>
  <c r="F74" i="24"/>
  <c r="G43" s="1"/>
  <c r="H43" s="1"/>
  <c r="F74" i="9"/>
  <c r="G10" s="1"/>
  <c r="H10" s="1"/>
  <c r="F74" i="23"/>
  <c r="G10" s="1"/>
  <c r="H10" s="1"/>
  <c r="F74" i="25"/>
  <c r="G34" s="1"/>
  <c r="H34" s="1"/>
  <c r="F74" i="6"/>
  <c r="G26" s="1"/>
  <c r="H26" s="1"/>
  <c r="F74" i="19"/>
  <c r="G35" s="1"/>
  <c r="H35" s="1"/>
  <c r="G18" i="26"/>
  <c r="H18" s="1"/>
  <c r="F74" i="1"/>
  <c r="G68" s="1"/>
  <c r="H68" s="1"/>
  <c r="G21" i="26" l="1"/>
  <c r="H21" s="1"/>
  <c r="G66" i="24"/>
  <c r="H66" s="1"/>
  <c r="G59" i="23"/>
  <c r="H59" s="1"/>
  <c r="G69" i="26"/>
  <c r="H69" s="1"/>
  <c r="G14"/>
  <c r="H14" s="1"/>
  <c r="G43" i="23"/>
  <c r="H43" s="1"/>
  <c r="G39" i="25"/>
  <c r="H39" s="1"/>
  <c r="G20" i="26"/>
  <c r="H20" s="1"/>
  <c r="G34"/>
  <c r="H34" s="1"/>
  <c r="G34" i="23"/>
  <c r="H34" s="1"/>
  <c r="G26" i="26"/>
  <c r="H26" s="1"/>
  <c r="G68" i="23"/>
  <c r="H68" s="1"/>
  <c r="G11" i="16"/>
  <c r="H11" s="1"/>
  <c r="G13"/>
  <c r="H13" s="1"/>
  <c r="G19" i="19"/>
  <c r="H19" s="1"/>
  <c r="G66" i="16"/>
  <c r="H66" s="1"/>
  <c r="G67"/>
  <c r="H67" s="1"/>
  <c r="G19" i="9"/>
  <c r="H19" s="1"/>
  <c r="G38"/>
  <c r="H38" s="1"/>
  <c r="G11"/>
  <c r="H11" s="1"/>
  <c r="G42"/>
  <c r="H42" s="1"/>
  <c r="G14" i="25"/>
  <c r="H14" s="1"/>
  <c r="G12" i="24"/>
  <c r="H12" s="1"/>
  <c r="G27" i="26"/>
  <c r="H27" s="1"/>
  <c r="G59" i="9"/>
  <c r="H59" s="1"/>
  <c r="G34"/>
  <c r="H34" s="1"/>
  <c r="G36" i="16"/>
  <c r="H36" s="1"/>
  <c r="G38" i="19"/>
  <c r="H38" s="1"/>
  <c r="G67"/>
  <c r="H67" s="1"/>
  <c r="G36" i="9"/>
  <c r="H36" s="1"/>
  <c r="G69"/>
  <c r="H69" s="1"/>
  <c r="G58" i="12"/>
  <c r="H58" s="1"/>
  <c r="G39"/>
  <c r="H39" s="1"/>
  <c r="G19"/>
  <c r="H19" s="1"/>
  <c r="G27"/>
  <c r="H27" s="1"/>
  <c r="G26"/>
  <c r="H26" s="1"/>
  <c r="G67"/>
  <c r="H67" s="1"/>
  <c r="G39" i="9"/>
  <c r="H39" s="1"/>
  <c r="G68" i="25"/>
  <c r="H68" s="1"/>
  <c r="G42" i="19"/>
  <c r="H42" s="1"/>
  <c r="G42" i="6"/>
  <c r="H42" s="1"/>
  <c r="G58" i="19"/>
  <c r="H58" s="1"/>
  <c r="G69" i="24"/>
  <c r="H69" s="1"/>
  <c r="G69" i="16"/>
  <c r="H69" s="1"/>
  <c r="G59" i="12"/>
  <c r="H59" s="1"/>
  <c r="G12"/>
  <c r="H12" s="1"/>
  <c r="G21" i="9"/>
  <c r="H21" s="1"/>
  <c r="G34" i="16"/>
  <c r="H34" s="1"/>
  <c r="G36" i="12"/>
  <c r="H36" s="1"/>
  <c r="G13" i="9"/>
  <c r="H13" s="1"/>
  <c r="G18" i="12"/>
  <c r="H18" s="1"/>
  <c r="G68"/>
  <c r="H68" s="1"/>
  <c r="G37" i="9"/>
  <c r="H37" s="1"/>
  <c r="G59" i="16"/>
  <c r="H59" s="1"/>
  <c r="G67" i="9"/>
  <c r="H67" s="1"/>
  <c r="G20"/>
  <c r="H20" s="1"/>
  <c r="G39" i="16"/>
  <c r="H39" s="1"/>
  <c r="G35" i="6"/>
  <c r="H35" s="1"/>
  <c r="G13" i="12"/>
  <c r="H13" s="1"/>
  <c r="G58" i="9"/>
  <c r="H58" s="1"/>
  <c r="G50"/>
  <c r="H50" s="1"/>
  <c r="G27" i="16"/>
  <c r="H27" s="1"/>
  <c r="G38"/>
  <c r="H38" s="1"/>
  <c r="G12"/>
  <c r="H12" s="1"/>
  <c r="G26" i="9"/>
  <c r="H26" s="1"/>
  <c r="G27"/>
  <c r="H27" s="1"/>
  <c r="G66"/>
  <c r="H66" s="1"/>
  <c r="G12"/>
  <c r="H12" s="1"/>
  <c r="G42" i="25"/>
  <c r="H42" s="1"/>
  <c r="G20"/>
  <c r="H20" s="1"/>
  <c r="G21"/>
  <c r="H21" s="1"/>
  <c r="G59" i="26"/>
  <c r="H59" s="1"/>
  <c r="G43" i="19"/>
  <c r="H43" s="1"/>
  <c r="G68" i="16"/>
  <c r="H68" s="1"/>
  <c r="G12" i="26"/>
  <c r="H12" s="1"/>
  <c r="G13"/>
  <c r="H13" s="1"/>
  <c r="G67" i="24"/>
  <c r="H67" s="1"/>
  <c r="G14" i="23"/>
  <c r="H14" s="1"/>
  <c r="G19" i="16"/>
  <c r="H19" s="1"/>
  <c r="G58" i="26"/>
  <c r="H58" s="1"/>
  <c r="G34" i="19"/>
  <c r="H34" s="1"/>
  <c r="G67" i="23"/>
  <c r="H67" s="1"/>
  <c r="G43" i="16"/>
  <c r="H43" s="1"/>
  <c r="G27" i="19"/>
  <c r="H27" s="1"/>
  <c r="G12" i="25"/>
  <c r="H12" s="1"/>
  <c r="G13"/>
  <c r="H13" s="1"/>
  <c r="G42" i="24"/>
  <c r="H42" s="1"/>
  <c r="G14" i="19"/>
  <c r="H14" s="1"/>
  <c r="G35" i="16"/>
  <c r="H35" s="1"/>
  <c r="G26"/>
  <c r="H26" s="1"/>
  <c r="G27" i="23"/>
  <c r="H27" s="1"/>
  <c r="G66" i="12"/>
  <c r="H66" s="1"/>
  <c r="G10" i="26"/>
  <c r="H10" s="1"/>
  <c r="G36" i="25"/>
  <c r="H36" s="1"/>
  <c r="G37"/>
  <c r="H37" s="1"/>
  <c r="G13" i="19"/>
  <c r="H13" s="1"/>
  <c r="G26" i="25"/>
  <c r="H26" s="1"/>
  <c r="G20" i="24"/>
  <c r="H20" s="1"/>
  <c r="G37"/>
  <c r="H37" s="1"/>
  <c r="G50" i="25"/>
  <c r="H50" s="1"/>
  <c r="G14" i="16"/>
  <c r="H14" s="1"/>
  <c r="G12" i="19"/>
  <c r="H12" s="1"/>
  <c r="G35" i="25"/>
  <c r="H35" s="1"/>
  <c r="G37" i="26"/>
  <c r="H37" s="1"/>
  <c r="G42"/>
  <c r="H42" s="1"/>
  <c r="G35"/>
  <c r="H35" s="1"/>
  <c r="G20" i="19"/>
  <c r="H20" s="1"/>
  <c r="G58" i="16"/>
  <c r="H58" s="1"/>
  <c r="G21"/>
  <c r="H21" s="1"/>
  <c r="G26" i="19"/>
  <c r="H26" s="1"/>
  <c r="G68" i="26"/>
  <c r="H68" s="1"/>
  <c r="G21" i="19"/>
  <c r="H21" s="1"/>
  <c r="G50"/>
  <c r="H50" s="1"/>
  <c r="G43" i="25"/>
  <c r="H43" s="1"/>
  <c r="G11"/>
  <c r="H11" s="1"/>
  <c r="G18" i="19"/>
  <c r="H18" s="1"/>
  <c r="G59" i="6"/>
  <c r="H59" s="1"/>
  <c r="G14"/>
  <c r="H14" s="1"/>
  <c r="G38" i="24"/>
  <c r="H38" s="1"/>
  <c r="G58" i="23"/>
  <c r="H58" s="1"/>
  <c r="G59" i="24"/>
  <c r="H59" s="1"/>
  <c r="G39"/>
  <c r="H39" s="1"/>
  <c r="G50" i="6"/>
  <c r="H50" s="1"/>
  <c r="G39"/>
  <c r="H39" s="1"/>
  <c r="G11" i="23"/>
  <c r="H11" s="1"/>
  <c r="G11" i="6"/>
  <c r="H11" s="1"/>
  <c r="G36" i="24"/>
  <c r="H36" s="1"/>
  <c r="G58"/>
  <c r="H58" s="1"/>
  <c r="G21" i="6"/>
  <c r="H21" s="1"/>
  <c r="G66" i="23"/>
  <c r="H66" s="1"/>
  <c r="G26"/>
  <c r="H26" s="1"/>
  <c r="G36" i="6"/>
  <c r="H36" s="1"/>
  <c r="G39" i="23"/>
  <c r="H39" s="1"/>
  <c r="G19"/>
  <c r="H19" s="1"/>
  <c r="G68" i="19"/>
  <c r="H68" s="1"/>
  <c r="G58" i="25"/>
  <c r="H58" s="1"/>
  <c r="G50" i="23"/>
  <c r="H50" s="1"/>
  <c r="G38"/>
  <c r="H38" s="1"/>
  <c r="G26" i="24"/>
  <c r="H26" s="1"/>
  <c r="G18" i="6"/>
  <c r="H18" s="1"/>
  <c r="G11" i="26"/>
  <c r="H11" s="1"/>
  <c r="G37" i="6"/>
  <c r="H37" s="1"/>
  <c r="G34" i="24"/>
  <c r="H34" s="1"/>
  <c r="G14"/>
  <c r="H14" s="1"/>
  <c r="G20" i="23"/>
  <c r="H20" s="1"/>
  <c r="G13"/>
  <c r="H13" s="1"/>
  <c r="G50" i="26"/>
  <c r="H50" s="1"/>
  <c r="G67"/>
  <c r="H67" s="1"/>
  <c r="G39" i="19"/>
  <c r="H39" s="1"/>
  <c r="G27" i="25"/>
  <c r="H27" s="1"/>
  <c r="G11" i="19"/>
  <c r="H11" s="1"/>
  <c r="G68" i="9"/>
  <c r="H68" s="1"/>
  <c r="G20" i="16"/>
  <c r="H20" s="1"/>
  <c r="G69" i="23"/>
  <c r="H69" s="1"/>
  <c r="G21" i="24"/>
  <c r="H21" s="1"/>
  <c r="G66" i="26"/>
  <c r="H66" s="1"/>
  <c r="G50" i="12"/>
  <c r="H50" s="1"/>
  <c r="G38" i="25"/>
  <c r="H38" s="1"/>
  <c r="G34" i="6"/>
  <c r="H34" s="1"/>
  <c r="G18" i="9"/>
  <c r="H18" s="1"/>
  <c r="G67" i="6"/>
  <c r="H67" s="1"/>
  <c r="G69" i="25"/>
  <c r="H69" s="1"/>
  <c r="G37" i="23"/>
  <c r="H37" s="1"/>
  <c r="G59" i="19"/>
  <c r="H59" s="1"/>
  <c r="G38" i="12"/>
  <c r="H38" s="1"/>
  <c r="G14" i="9"/>
  <c r="H14" s="1"/>
  <c r="G35"/>
  <c r="H35" s="1"/>
  <c r="G68" i="24"/>
  <c r="H68" s="1"/>
  <c r="G69" i="12"/>
  <c r="H69" s="1"/>
  <c r="G37"/>
  <c r="H37" s="1"/>
  <c r="G66" i="19"/>
  <c r="H66" s="1"/>
  <c r="G42" i="12"/>
  <c r="H42" s="1"/>
  <c r="G18" i="25"/>
  <c r="H18" s="1"/>
  <c r="G10" i="19"/>
  <c r="H10" s="1"/>
  <c r="G10" i="25"/>
  <c r="H10" s="1"/>
  <c r="G43" i="9"/>
  <c r="H43" s="1"/>
  <c r="G35" i="12"/>
  <c r="H35" s="1"/>
  <c r="G19" i="26"/>
  <c r="H19" s="1"/>
  <c r="G11" i="24"/>
  <c r="H11" s="1"/>
  <c r="G36" i="19"/>
  <c r="H36" s="1"/>
  <c r="G20" i="12"/>
  <c r="H20" s="1"/>
  <c r="G69" i="6"/>
  <c r="H69" s="1"/>
  <c r="G37" i="19"/>
  <c r="H37" s="1"/>
  <c r="G21" i="12"/>
  <c r="H21" s="1"/>
  <c r="G66" i="6"/>
  <c r="H66" s="1"/>
  <c r="G50" i="16"/>
  <c r="H50" s="1"/>
  <c r="G42"/>
  <c r="H42" s="1"/>
  <c r="G34" i="12"/>
  <c r="H34" s="1"/>
  <c r="G18" i="23"/>
  <c r="H18" s="1"/>
  <c r="G67" i="25"/>
  <c r="H67" s="1"/>
  <c r="G39" i="26"/>
  <c r="H39" s="1"/>
  <c r="G27" i="24"/>
  <c r="H27" s="1"/>
  <c r="G11" i="12"/>
  <c r="H11" s="1"/>
  <c r="G36" i="23"/>
  <c r="H36" s="1"/>
  <c r="G58" i="6"/>
  <c r="H58" s="1"/>
  <c r="G66" i="25"/>
  <c r="H66" s="1"/>
  <c r="G38" i="26"/>
  <c r="H38" s="1"/>
  <c r="G18" i="16"/>
  <c r="H18" s="1"/>
  <c r="G43" i="12"/>
  <c r="H43" s="1"/>
  <c r="G19" i="25"/>
  <c r="H19" s="1"/>
  <c r="G36" i="26"/>
  <c r="H36" s="1"/>
  <c r="G69" i="19"/>
  <c r="H69" s="1"/>
  <c r="G59" i="25"/>
  <c r="H59" s="1"/>
  <c r="G14" i="12"/>
  <c r="H14" s="1"/>
  <c r="G10" i="16"/>
  <c r="H10" s="1"/>
  <c r="G27" i="6"/>
  <c r="H27" s="1"/>
  <c r="G43"/>
  <c r="H43" s="1"/>
  <c r="G19"/>
  <c r="H19" s="1"/>
  <c r="G68"/>
  <c r="H68" s="1"/>
  <c r="G35" i="23"/>
  <c r="H35" s="1"/>
  <c r="G13" i="6"/>
  <c r="H13" s="1"/>
  <c r="G18" i="24"/>
  <c r="H18" s="1"/>
  <c r="G12" i="23"/>
  <c r="H12" s="1"/>
  <c r="G21"/>
  <c r="H21" s="1"/>
  <c r="G10" i="6"/>
  <c r="H10" s="1"/>
  <c r="G42" i="23"/>
  <c r="H42" s="1"/>
  <c r="G38" i="6"/>
  <c r="H38" s="1"/>
  <c r="G35" i="24"/>
  <c r="H35" s="1"/>
  <c r="G19"/>
  <c r="H19" s="1"/>
  <c r="G12" i="6"/>
  <c r="H12" s="1"/>
  <c r="G20"/>
  <c r="H20" s="1"/>
  <c r="G13" i="24"/>
  <c r="H13" s="1"/>
  <c r="G50"/>
  <c r="H50" s="1"/>
  <c r="G10"/>
  <c r="H10" s="1"/>
  <c r="G50" i="1"/>
  <c r="H50" s="1"/>
  <c r="G59"/>
  <c r="H59" s="1"/>
  <c r="G36"/>
  <c r="H36" s="1"/>
  <c r="G58"/>
  <c r="H58" s="1"/>
  <c r="G38"/>
  <c r="H38" s="1"/>
  <c r="G34"/>
  <c r="H34" s="1"/>
  <c r="G42"/>
  <c r="H42" s="1"/>
  <c r="G14"/>
  <c r="H14" s="1"/>
  <c r="G66"/>
  <c r="H66" s="1"/>
  <c r="G27"/>
  <c r="H27" s="1"/>
  <c r="G10"/>
  <c r="H10" s="1"/>
  <c r="G13"/>
  <c r="H13" s="1"/>
  <c r="G11"/>
  <c r="H11" s="1"/>
  <c r="G39"/>
  <c r="H39" s="1"/>
  <c r="G20"/>
  <c r="H20" s="1"/>
  <c r="G69"/>
  <c r="H69" s="1"/>
  <c r="G18"/>
  <c r="H18" s="1"/>
  <c r="G12"/>
  <c r="H12" s="1"/>
  <c r="G21"/>
  <c r="H21" s="1"/>
  <c r="G43"/>
  <c r="H43" s="1"/>
  <c r="G35"/>
  <c r="H35" s="1"/>
  <c r="G37"/>
  <c r="H37" s="1"/>
  <c r="G19"/>
  <c r="H19" s="1"/>
  <c r="G67"/>
  <c r="H67" s="1"/>
  <c r="G26"/>
  <c r="H26" s="1"/>
  <c r="H74" i="9" l="1"/>
  <c r="H75" s="1"/>
  <c r="C9" i="4" s="1"/>
  <c r="E9" s="1"/>
  <c r="H74" i="12"/>
  <c r="H75" s="1"/>
  <c r="C10" i="4" s="1"/>
  <c r="E10" s="1"/>
  <c r="H74" i="23"/>
  <c r="H75" s="1"/>
  <c r="C13" i="4" s="1"/>
  <c r="E13" s="1"/>
  <c r="H74" i="6"/>
  <c r="H75" s="1"/>
  <c r="C8" i="4" s="1"/>
  <c r="E8" s="1"/>
  <c r="H74" i="26"/>
  <c r="H75" s="1"/>
  <c r="H74" i="16"/>
  <c r="H75" s="1"/>
  <c r="C11" i="4" s="1"/>
  <c r="E11" s="1"/>
  <c r="H74" i="24"/>
  <c r="H75" s="1"/>
  <c r="C14" i="4" s="1"/>
  <c r="E14" s="1"/>
  <c r="H74" i="25"/>
  <c r="H75" s="1"/>
  <c r="C15" i="4" s="1"/>
  <c r="E15" s="1"/>
  <c r="H74" i="19"/>
  <c r="H75" s="1"/>
  <c r="C12" i="4" s="1"/>
  <c r="E12" s="1"/>
  <c r="H74" i="1"/>
  <c r="H75" s="1"/>
  <c r="C7" i="4" s="1"/>
  <c r="E7" s="1"/>
  <c r="E17" l="1"/>
  <c r="F16" l="1"/>
  <c r="J16" s="1"/>
  <c r="K16" s="1"/>
  <c r="F11"/>
  <c r="J11" s="1"/>
  <c r="K11" s="1"/>
  <c r="F8"/>
  <c r="J8" s="1"/>
  <c r="F15"/>
  <c r="J15" s="1"/>
  <c r="K15" s="1"/>
  <c r="F10"/>
  <c r="J10" s="1"/>
  <c r="K10" s="1"/>
  <c r="F14"/>
  <c r="J14" s="1"/>
  <c r="K14" s="1"/>
  <c r="F13"/>
  <c r="J13" s="1"/>
  <c r="K13" s="1"/>
  <c r="F12"/>
  <c r="J12" s="1"/>
  <c r="K12" s="1"/>
  <c r="F9"/>
  <c r="J9" s="1"/>
  <c r="K9" s="1"/>
  <c r="F7"/>
  <c r="J7" s="1"/>
  <c r="K7" l="1"/>
  <c r="K8"/>
  <c r="K17" l="1"/>
</calcChain>
</file>

<file path=xl/comments1.xml><?xml version="1.0" encoding="utf-8"?>
<comments xmlns="http://schemas.openxmlformats.org/spreadsheetml/2006/main">
  <authors>
    <author>rentons</author>
  </authors>
  <commentList>
    <comment ref="F65" authorId="0">
      <text>
        <r>
          <rPr>
            <sz val="11"/>
            <color indexed="81"/>
            <rFont val="Tahoma"/>
            <family val="2"/>
          </rPr>
          <t xml:space="preserve">Density of Crushed Rock is 2.24 t/m3.
Density of Cement treated crushed rock is also 2.24 T/m3.
Density of asphalt is 2.4 t/m3.
</t>
        </r>
      </text>
    </comment>
  </commentList>
</comments>
</file>

<file path=xl/sharedStrings.xml><?xml version="1.0" encoding="utf-8"?>
<sst xmlns="http://schemas.openxmlformats.org/spreadsheetml/2006/main" count="839" uniqueCount="217">
  <si>
    <t>VicRoads to Nominate</t>
  </si>
  <si>
    <t>Pavement Layer</t>
  </si>
  <si>
    <t>Location</t>
  </si>
  <si>
    <t>Score</t>
  </si>
  <si>
    <t>VicRoads Derived Proportion of all Pavement Materials</t>
  </si>
  <si>
    <t>xx project to specify as necessary</t>
  </si>
  <si>
    <t>Total Pavement Tonnage</t>
  </si>
  <si>
    <t>Rating Selection</t>
  </si>
  <si>
    <t>Recycled Pavement Materials Score</t>
  </si>
  <si>
    <t>Percentage Nominated</t>
  </si>
  <si>
    <t>Nominate percentages</t>
  </si>
  <si>
    <t>Sustainable Pavement Materials</t>
  </si>
  <si>
    <t>Total</t>
  </si>
  <si>
    <t>Proposed Item</t>
  </si>
  <si>
    <t>Max Score</t>
  </si>
  <si>
    <t>Tenderer Score</t>
  </si>
  <si>
    <t>INPUTS</t>
  </si>
  <si>
    <t>Adjusted Tender Price (TP - SB)</t>
  </si>
  <si>
    <t>Conforming Tender ? (Yes or No)</t>
  </si>
  <si>
    <t>No</t>
  </si>
  <si>
    <t>Yes</t>
  </si>
  <si>
    <t>Tender 1 Pavement</t>
  </si>
  <si>
    <t>Return to INPUT</t>
  </si>
  <si>
    <t>Tender 2 Pavement</t>
  </si>
  <si>
    <t>Tender 3 Pavement</t>
  </si>
  <si>
    <t>Tender 4 Pavement</t>
  </si>
  <si>
    <t>Tender 5 Pavement</t>
  </si>
  <si>
    <t>Tender 6 Pavement</t>
  </si>
  <si>
    <t>Tenderer Nominated</t>
  </si>
  <si>
    <t>Evaluation Completed?</t>
  </si>
  <si>
    <t xml:space="preserve">If 'Complete Evaluation' appears, you need to complete the </t>
  </si>
  <si>
    <t>INSTRUCTIONS</t>
  </si>
  <si>
    <t>Lower Subbase</t>
  </si>
  <si>
    <t>Subbase</t>
  </si>
  <si>
    <t>Basecourse</t>
  </si>
  <si>
    <t>Wearing Course</t>
  </si>
  <si>
    <t>Sprayseal</t>
  </si>
  <si>
    <t>Tenderer 1</t>
  </si>
  <si>
    <t>Tenderer 2</t>
  </si>
  <si>
    <t>Tenderer 3</t>
  </si>
  <si>
    <t>Tenderer 4</t>
  </si>
  <si>
    <t>Tenderer 5</t>
  </si>
  <si>
    <t>Tenderer 6</t>
  </si>
  <si>
    <t>Tenderer Name</t>
  </si>
  <si>
    <t>VicRoads Estimated Tonnage of pavement material</t>
  </si>
  <si>
    <t>These should be sense checked against the VicRoads estimated tonnages</t>
  </si>
  <si>
    <t xml:space="preserve">and any discrepancies investigated. </t>
  </si>
  <si>
    <t>Pavements - Asphalt Mix Designs</t>
  </si>
  <si>
    <t>Crushed Materials - Crushed Rock Mixes</t>
  </si>
  <si>
    <t>Pavement - to be completed in the relevant tab for each tenderer</t>
  </si>
  <si>
    <t>Intermediate Course 1</t>
  </si>
  <si>
    <t>Intermediate Course 2</t>
  </si>
  <si>
    <t>Upper Subbase</t>
  </si>
  <si>
    <t>Area of Pavement (m^2)</t>
  </si>
  <si>
    <t>Thickness of Layer (m)</t>
  </si>
  <si>
    <t>Density of Material (t/m^3)</t>
  </si>
  <si>
    <t>CL 4 Crushed Rock</t>
  </si>
  <si>
    <t>CL 3 Crushed Rock</t>
  </si>
  <si>
    <t>CL 1 Crushed Rock</t>
  </si>
  <si>
    <t>CL 2 Crushed Rock</t>
  </si>
  <si>
    <t>CTCR/CTCC</t>
  </si>
  <si>
    <t>20mm SF Asphalt</t>
  </si>
  <si>
    <t>20mm SI Asphalt</t>
  </si>
  <si>
    <t>No Tender Submitted</t>
  </si>
  <si>
    <t>Tender Submitted?</t>
  </si>
  <si>
    <t>Pavement Type</t>
  </si>
  <si>
    <t>Material proposed in drawings</t>
  </si>
  <si>
    <t>select the 'No Tender Submitted' option.</t>
  </si>
  <si>
    <t>Ensure that as each section of the tender evaluation is completed, the grey cells</t>
  </si>
  <si>
    <t>Tenderer 7</t>
  </si>
  <si>
    <t>Tenderer 8</t>
  </si>
  <si>
    <t>Tenderer 9</t>
  </si>
  <si>
    <t>Tenderer 10</t>
  </si>
  <si>
    <t>Tender 7 Pavement</t>
  </si>
  <si>
    <t>Tender 8 Pavement</t>
  </si>
  <si>
    <t>Tender 9 Pavement</t>
  </si>
  <si>
    <t>Tender 10 Pavement</t>
  </si>
  <si>
    <t>Other Sustainability Initiatives</t>
  </si>
  <si>
    <t>Pavement Materials</t>
  </si>
  <si>
    <t>Tender 1 Other Sustainability Initiatives</t>
  </si>
  <si>
    <t>Tender 2 Other Sustainability Initiatives</t>
  </si>
  <si>
    <t>Tender 3 Other Sustainability Initiatives</t>
  </si>
  <si>
    <t>Tender 4 Other Sustainability Initiatives</t>
  </si>
  <si>
    <t>Tender 5 Other Sustainability Initiatives</t>
  </si>
  <si>
    <t>Tender 6 Other Sustainability Initiatives</t>
  </si>
  <si>
    <t>Tender 7 Other Sustainability Initiatives</t>
  </si>
  <si>
    <t>Tender 8 Other Sustainability Initiatives</t>
  </si>
  <si>
    <t>Tender 9 Other Sustainability Initiatives</t>
  </si>
  <si>
    <t>Tender 10 Other Sustainability Initiatives</t>
  </si>
  <si>
    <t>Tender</t>
  </si>
  <si>
    <t>Other Sustainability Initiative</t>
  </si>
  <si>
    <t>COMMENT. Filter for non conforming tenders</t>
  </si>
  <si>
    <r>
      <t xml:space="preserve">TOTAL Sustainability Attribute Score </t>
    </r>
    <r>
      <rPr>
        <sz val="12"/>
        <color rgb="FFFF0000"/>
        <rFont val="Arial"/>
        <family val="2"/>
      </rPr>
      <t>(SAS)</t>
    </r>
    <r>
      <rPr>
        <sz val="12"/>
        <rFont val="Arial"/>
        <family val="2"/>
      </rPr>
      <t>%</t>
    </r>
  </si>
  <si>
    <r>
      <t>Relative Difference from lowest SAS</t>
    </r>
    <r>
      <rPr>
        <sz val="12"/>
        <color rgb="FFFF0000"/>
        <rFont val="Arial"/>
        <family val="2"/>
      </rPr>
      <t xml:space="preserve"> (RD)</t>
    </r>
    <r>
      <rPr>
        <sz val="12"/>
        <rFont val="Arial"/>
        <family val="2"/>
      </rPr>
      <t xml:space="preserve"> %</t>
    </r>
  </si>
  <si>
    <r>
      <t>Tender Price</t>
    </r>
    <r>
      <rPr>
        <sz val="12"/>
        <color rgb="FFFF0000"/>
        <rFont val="Arial"/>
        <family val="2"/>
      </rPr>
      <t xml:space="preserve"> (TP)</t>
    </r>
  </si>
  <si>
    <r>
      <t>Sustainability Benefit</t>
    </r>
    <r>
      <rPr>
        <sz val="12"/>
        <color rgb="FFFF0000"/>
        <rFont val="Arial"/>
        <family val="2"/>
      </rPr>
      <t xml:space="preserve"> (SB)</t>
    </r>
    <r>
      <rPr>
        <sz val="12"/>
        <rFont val="Arial"/>
        <family val="2"/>
      </rPr>
      <t xml:space="preserve">
 = (RD/100 * Lowest Conforming TP)</t>
    </r>
  </si>
  <si>
    <t>Percentage allocated within project</t>
  </si>
  <si>
    <t>List Other Sustainaiblity Initiatives</t>
  </si>
  <si>
    <t>Sustainability Benefits Summary</t>
  </si>
  <si>
    <t>pages for each tenderer. Once a tender assessment is completed update the</t>
  </si>
  <si>
    <t>Pavement Rating</t>
  </si>
  <si>
    <t>WMA or HMA</t>
  </si>
  <si>
    <t>Recycled Content</t>
  </si>
  <si>
    <t>HMA</t>
  </si>
  <si>
    <t>WMA</t>
  </si>
  <si>
    <t>&gt;70% of allowable recycled content</t>
  </si>
  <si>
    <t>&lt;20% of allowable recycled content</t>
  </si>
  <si>
    <t>20 to 70% of allowable recycled content</t>
  </si>
  <si>
    <t>against the assessed rating using the relevant Technical consulting database.</t>
  </si>
  <si>
    <t>Once the inputs are completed, go to the 'Summary' tab. Enter whether the tenders</t>
  </si>
  <si>
    <t>Return to INPUT tab</t>
  </si>
  <si>
    <t>Ignores bitumen component of sprayseal</t>
  </si>
  <si>
    <t>Assumes 170m^2 coverage /m^3 aggregate layer in sprayseal</t>
  </si>
  <si>
    <t>The adjusted tender prices for evaluation appear in column K of the Summary Tab.</t>
  </si>
  <si>
    <t>The lowest price will be highlighted green.</t>
  </si>
  <si>
    <t>Please note that this assessment needs to be done without knowledge of the tender</t>
  </si>
  <si>
    <t>T1 Pavement</t>
  </si>
  <si>
    <t>T1 Other</t>
  </si>
  <si>
    <t>T2 Pavement</t>
  </si>
  <si>
    <t>T2 Other</t>
  </si>
  <si>
    <t>T3 Pavement</t>
  </si>
  <si>
    <t>T3 Other</t>
  </si>
  <si>
    <t>T4 Pavement</t>
  </si>
  <si>
    <t>T4 Other</t>
  </si>
  <si>
    <t>T5 Pavement</t>
  </si>
  <si>
    <t>T5 Other</t>
  </si>
  <si>
    <t>T6 Pavement</t>
  </si>
  <si>
    <t>T6 Other</t>
  </si>
  <si>
    <t>T7 Pavement</t>
  </si>
  <si>
    <t>T7 Other</t>
  </si>
  <si>
    <t>T8 Pavement</t>
  </si>
  <si>
    <t>T8 Other</t>
  </si>
  <si>
    <t>T9 Pavement</t>
  </si>
  <si>
    <t>T9 Other</t>
  </si>
  <si>
    <t>T10 Pavement</t>
  </si>
  <si>
    <t>T10 Other</t>
  </si>
  <si>
    <t>Spreadsheet Tab Name</t>
  </si>
  <si>
    <t>VicRoads Nominated Material</t>
  </si>
  <si>
    <t>Tenderer Proposed Material</t>
  </si>
  <si>
    <t>From Tender Schedule</t>
  </si>
  <si>
    <t>Automatically Calculated</t>
  </si>
  <si>
    <t>The cell highlighted</t>
  </si>
  <si>
    <t>green represents the best</t>
  </si>
  <si>
    <t>value for money</t>
  </si>
  <si>
    <t>grey cells in column C of the INPUTS tab</t>
  </si>
  <si>
    <t>Cement Treated Crushed Concrete</t>
  </si>
  <si>
    <t>Crushed Concrete</t>
  </si>
  <si>
    <t>Crushed Rock</t>
  </si>
  <si>
    <t>Enter the pavement types for each layer in Column A.</t>
  </si>
  <si>
    <t>Enter the area for each pavement type in each pavement layer in Column C</t>
  </si>
  <si>
    <t>Enter the thickness of each pavement type in each pavement layer in Column D</t>
  </si>
  <si>
    <t xml:space="preserve">Enter the density of each material in Column F. Common densities are contained </t>
  </si>
  <si>
    <t>All editable cells requiring input are highlighted grey with orange text</t>
  </si>
  <si>
    <t>PRIOR TO TENDER RELEASE</t>
  </si>
  <si>
    <t>ONCE TENDER IS RECEIVED</t>
  </si>
  <si>
    <t xml:space="preserve">tenderer. Enter the assessed score for each of the tenderers nominated initiatives </t>
  </si>
  <si>
    <t>Other sustainability Initiative - to be completed in the relevant OTHER TAB for each</t>
  </si>
  <si>
    <t>forming part of the tender. Overwrite the 'tenderer' nominated initiatives with the</t>
  </si>
  <si>
    <t>it is assessed.</t>
  </si>
  <si>
    <t>unique initiatives proposed by the tenderer however, the score remains 1 until</t>
  </si>
  <si>
    <t>Project Location &amp; Description</t>
  </si>
  <si>
    <t>Main Street, Smithville 1.2km Duplication</t>
  </si>
  <si>
    <t>Complete the grey cells in the INPUT Tab cells B2, B4, B7 and B8</t>
  </si>
  <si>
    <t>The maximum value in cell B4 is 5% at present but can be less is</t>
  </si>
  <si>
    <t>Cells B7 and B8 should total the value in cell B4</t>
  </si>
  <si>
    <t>Project Description</t>
  </si>
  <si>
    <t>Enter the names of the Tenders in cells B13 to B22 of the INPUT TAB</t>
  </si>
  <si>
    <t xml:space="preserve"> within a comment in Cell F65.</t>
  </si>
  <si>
    <t>Use the hyperlinks in the INPUT tab in cells B26 to B55 to navigate to the evaluation</t>
  </si>
  <si>
    <t>relevant cell in the C27 to C55 Range to reflect. If the tenderers are not all used, then</t>
  </si>
  <si>
    <t>Input the details in cells D10 to E73 for each pavement from the tenderer response.</t>
  </si>
  <si>
    <t xml:space="preserve"> are conforming in row cells H7 to H16. Finally enter the tender prices in column G.</t>
  </si>
  <si>
    <t>ABC Construction</t>
  </si>
  <si>
    <t>Road Builder</t>
  </si>
  <si>
    <t>Sun Builders</t>
  </si>
  <si>
    <t>If cell B9 is red, then change inputs so they sum to the number in cell B4</t>
  </si>
  <si>
    <t>Pavement Type X1</t>
  </si>
  <si>
    <t>Pavement Type X2</t>
  </si>
  <si>
    <t>Pavement Type X3</t>
  </si>
  <si>
    <t>DSA 1</t>
  </si>
  <si>
    <t>DSA 2</t>
  </si>
  <si>
    <t>Pavement Type X4</t>
  </si>
  <si>
    <t>16mm V Asphalt</t>
  </si>
  <si>
    <t>Green' Street Lighting</t>
  </si>
  <si>
    <t>Road Furniture made from Recycled Materials</t>
  </si>
  <si>
    <t>Low Embodied Carbon Stormwater Piping</t>
  </si>
  <si>
    <t>Infrastructure reuse</t>
  </si>
  <si>
    <t>Manufactured Sand</t>
  </si>
  <si>
    <t>Low Embodied Carbon Noise Walls</t>
  </si>
  <si>
    <t>Relocating Vegetation</t>
  </si>
  <si>
    <t>Thermally Activated Road Symbols</t>
  </si>
  <si>
    <t>Solar Panels</t>
  </si>
  <si>
    <t>C1 Crushed Rock</t>
  </si>
  <si>
    <t>Cement Treated Crushed Rock</t>
  </si>
  <si>
    <t>WMA with RAP and extra testing</t>
  </si>
  <si>
    <t>Cement Treated Crushed concrete</t>
  </si>
  <si>
    <t>sprayseal</t>
  </si>
  <si>
    <t>WMA + RAP</t>
  </si>
  <si>
    <t>WMA with RAP</t>
  </si>
  <si>
    <t>HMA + RAP + Extra Testing</t>
  </si>
  <si>
    <t>EPBC Vegetation Relocation</t>
  </si>
  <si>
    <t>Ensure no is selected</t>
  </si>
  <si>
    <t>for any empty rows with no tender</t>
  </si>
  <si>
    <t>Ensure that any empty rows are selected as non conforming tenders.</t>
  </si>
  <si>
    <t>Gantt Roads</t>
  </si>
  <si>
    <t>Gantt Roads (SP)</t>
  </si>
  <si>
    <t>ABC Construction (SP)</t>
  </si>
  <si>
    <t>Road Builder (SP)</t>
  </si>
  <si>
    <t>Clock Works</t>
  </si>
  <si>
    <t>Clock Works (SP)</t>
  </si>
  <si>
    <t>probity requirements are met.</t>
  </si>
  <si>
    <t xml:space="preserve"> prices given it can influence the outcome of the tender. This will help ensure </t>
  </si>
  <si>
    <t>Complete the Pavement details as appropriate in Cells A66 to A129 of the INPUT tab.</t>
  </si>
  <si>
    <r>
      <t xml:space="preserve">If a pavement layer or type is not relevant just leave blank. </t>
    </r>
    <r>
      <rPr>
        <b/>
        <u/>
        <sz val="10"/>
        <rFont val="Arial"/>
        <family val="2"/>
      </rPr>
      <t>Do not delete.</t>
    </r>
  </si>
  <si>
    <t>Enter the proposed material for each layer in Column B</t>
  </si>
  <si>
    <t xml:space="preserve">The panel can confirm the sustainability of the proposed material source </t>
  </si>
  <si>
    <t>C27 to C55 in the 'INPUT' tab are updated.</t>
  </si>
</sst>
</file>

<file path=xl/styles.xml><?xml version="1.0" encoding="utf-8"?>
<styleSheet xmlns="http://schemas.openxmlformats.org/spreadsheetml/2006/main">
  <numFmts count="4">
    <numFmt numFmtId="164" formatCode="&quot;$&quot;#,##0;\-&quot;$&quot;#,##0"/>
    <numFmt numFmtId="165" formatCode="_-&quot;$&quot;* #,##0.00_-;\-&quot;$&quot;* #,##0.00_-;_-&quot;$&quot;* &quot;-&quot;??_-;_-@_-"/>
    <numFmt numFmtId="166" formatCode="0.000"/>
    <numFmt numFmtId="167" formatCode="_-&quot;$&quot;* #,##0_-;\-&quot;$&quot;* #,##0_-;_-&quot;$&quot;* &quot;-&quot;??_-;_-@_-"/>
  </numFmts>
  <fonts count="27">
    <font>
      <sz val="10"/>
      <name val="Arial"/>
    </font>
    <font>
      <sz val="10"/>
      <name val="Arial"/>
      <family val="2"/>
    </font>
    <font>
      <sz val="8"/>
      <name val="Arial"/>
      <family val="2"/>
    </font>
    <font>
      <sz val="10"/>
      <name val="Arial"/>
      <family val="2"/>
    </font>
    <font>
      <u/>
      <sz val="10"/>
      <color indexed="12"/>
      <name val="Arial"/>
      <family val="2"/>
    </font>
    <font>
      <u/>
      <sz val="12"/>
      <color indexed="12"/>
      <name val="Arial"/>
      <family val="2"/>
    </font>
    <font>
      <sz val="12"/>
      <name val="Arial"/>
      <family val="2"/>
    </font>
    <font>
      <b/>
      <u/>
      <sz val="10"/>
      <name val="Arial"/>
      <family val="2"/>
    </font>
    <font>
      <u/>
      <sz val="10"/>
      <color indexed="10"/>
      <name val="Arial"/>
      <family val="2"/>
    </font>
    <font>
      <u/>
      <sz val="10"/>
      <color indexed="12"/>
      <name val="Arial"/>
      <family val="2"/>
    </font>
    <font>
      <sz val="12"/>
      <name val="Arial"/>
      <family val="2"/>
    </font>
    <font>
      <sz val="12"/>
      <color rgb="FFFF0000"/>
      <name val="Arial"/>
      <family val="2"/>
    </font>
    <font>
      <sz val="14"/>
      <name val="Arial"/>
      <family val="2"/>
    </font>
    <font>
      <sz val="28"/>
      <name val="Arial"/>
      <family val="2"/>
    </font>
    <font>
      <b/>
      <sz val="11"/>
      <color rgb="FFFF0000"/>
      <name val="Arial"/>
      <family val="2"/>
    </font>
    <font>
      <u/>
      <sz val="16"/>
      <color indexed="12"/>
      <name val="Arial"/>
      <family val="2"/>
    </font>
    <font>
      <sz val="10"/>
      <color theme="0"/>
      <name val="Arial"/>
      <family val="2"/>
    </font>
    <font>
      <sz val="11"/>
      <color indexed="81"/>
      <name val="Tahoma"/>
      <family val="2"/>
    </font>
    <font>
      <sz val="11"/>
      <name val="Arial"/>
      <family val="2"/>
    </font>
    <font>
      <b/>
      <sz val="10"/>
      <color rgb="FF0070C0"/>
      <name val="Arial"/>
      <family val="2"/>
    </font>
    <font>
      <b/>
      <sz val="10"/>
      <color theme="9" tint="-0.24994659260841701"/>
      <name val="Arial"/>
      <family val="2"/>
    </font>
    <font>
      <b/>
      <sz val="10"/>
      <color theme="9" tint="-0.249977111117893"/>
      <name val="Arial"/>
      <family val="2"/>
    </font>
    <font>
      <b/>
      <sz val="12"/>
      <color theme="9" tint="-0.249977111117893"/>
      <name val="Arial"/>
      <family val="2"/>
    </font>
    <font>
      <b/>
      <sz val="14"/>
      <color theme="9" tint="-0.249977111117893"/>
      <name val="Arial"/>
      <family val="2"/>
    </font>
    <font>
      <sz val="10"/>
      <color theme="9" tint="-0.249977111117893"/>
      <name val="Arial"/>
      <family val="2"/>
    </font>
    <font>
      <sz val="20"/>
      <name val="Arial"/>
      <family val="2"/>
    </font>
    <font>
      <b/>
      <sz val="10"/>
      <name val="Arial"/>
      <family val="2"/>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
      <patternFill patternType="solid">
        <fgColor indexed="46"/>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rgb="FFFF0000"/>
        <bgColor indexed="64"/>
      </patternFill>
    </fill>
    <fill>
      <patternFill patternType="solid">
        <fgColor rgb="FF00B050"/>
        <bgColor indexed="64"/>
      </patternFill>
    </fill>
    <fill>
      <patternFill patternType="solid">
        <fgColor rgb="FF3366FF"/>
        <bgColor indexed="64"/>
      </patternFill>
    </fill>
    <fill>
      <patternFill patternType="solid">
        <fgColor theme="0"/>
        <bgColor indexed="64"/>
      </patternFill>
    </fill>
    <fill>
      <patternFill patternType="solid">
        <fgColor theme="0" tint="-0.2499465926084170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indexed="64"/>
      </bottom>
      <diagonal/>
    </border>
    <border>
      <left style="medium">
        <color rgb="FFFF0000"/>
      </left>
      <right style="medium">
        <color rgb="FFFF0000"/>
      </right>
      <top/>
      <bottom style="medium">
        <color rgb="FFFF0000"/>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5"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xf numFmtId="0" fontId="20" fillId="16" borderId="1"/>
  </cellStyleXfs>
  <cellXfs count="143">
    <xf numFmtId="0" fontId="0" fillId="0" borderId="0" xfId="0"/>
    <xf numFmtId="0" fontId="0" fillId="0" borderId="1" xfId="0" applyBorder="1"/>
    <xf numFmtId="0" fontId="0" fillId="2" borderId="1" xfId="0" applyFill="1" applyBorder="1"/>
    <xf numFmtId="0" fontId="3" fillId="0" borderId="0" xfId="0" applyFont="1" applyAlignment="1"/>
    <xf numFmtId="0" fontId="0" fillId="0" borderId="0" xfId="0" applyAlignment="1">
      <alignment horizontal="right"/>
    </xf>
    <xf numFmtId="0" fontId="0" fillId="3" borderId="2" xfId="0" applyFill="1" applyBorder="1"/>
    <xf numFmtId="2" fontId="0" fillId="0" borderId="0" xfId="0" applyNumberFormat="1"/>
    <xf numFmtId="0" fontId="0" fillId="2" borderId="3" xfId="0" applyFill="1" applyBorder="1"/>
    <xf numFmtId="0" fontId="0" fillId="2" borderId="5" xfId="0" applyFill="1" applyBorder="1"/>
    <xf numFmtId="0" fontId="0" fillId="0" borderId="2" xfId="0" applyBorder="1" applyAlignment="1">
      <alignment wrapText="1"/>
    </xf>
    <xf numFmtId="0" fontId="4" fillId="0" borderId="0" xfId="2" applyAlignment="1" applyProtection="1"/>
    <xf numFmtId="0" fontId="5" fillId="0" borderId="0" xfId="2" applyFont="1" applyAlignment="1" applyProtection="1"/>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0" fillId="0" borderId="7" xfId="0" applyBorder="1"/>
    <xf numFmtId="0" fontId="0" fillId="0" borderId="8" xfId="0" applyBorder="1"/>
    <xf numFmtId="0" fontId="0" fillId="0" borderId="9" xfId="0" applyBorder="1"/>
    <xf numFmtId="0" fontId="0" fillId="0" borderId="1" xfId="0" applyFill="1" applyBorder="1"/>
    <xf numFmtId="0" fontId="6" fillId="0" borderId="0" xfId="0" applyFont="1"/>
    <xf numFmtId="2" fontId="6" fillId="0" borderId="1" xfId="0" applyNumberFormat="1" applyFont="1" applyBorder="1"/>
    <xf numFmtId="0" fontId="6" fillId="0" borderId="1" xfId="0" applyFont="1" applyFill="1" applyBorder="1"/>
    <xf numFmtId="0" fontId="6" fillId="0" borderId="1" xfId="0" applyFont="1" applyBorder="1"/>
    <xf numFmtId="0" fontId="0" fillId="0" borderId="13" xfId="0" applyFill="1" applyBorder="1"/>
    <xf numFmtId="0" fontId="0" fillId="0" borderId="14" xfId="0" applyFill="1" applyBorder="1"/>
    <xf numFmtId="0" fontId="0" fillId="0" borderId="11" xfId="0" applyFill="1" applyBorder="1"/>
    <xf numFmtId="0" fontId="0" fillId="0" borderId="2" xfId="0" applyFill="1" applyBorder="1"/>
    <xf numFmtId="0" fontId="0" fillId="0" borderId="3" xfId="0" applyFill="1" applyBorder="1"/>
    <xf numFmtId="0" fontId="0" fillId="0" borderId="15" xfId="0" applyFill="1" applyBorder="1"/>
    <xf numFmtId="0" fontId="0" fillId="0" borderId="4" xfId="0" applyFill="1" applyBorder="1"/>
    <xf numFmtId="0" fontId="0" fillId="0" borderId="5" xfId="0" applyFill="1" applyBorder="1"/>
    <xf numFmtId="0" fontId="0" fillId="0" borderId="6" xfId="0" applyFill="1" applyBorder="1"/>
    <xf numFmtId="0" fontId="0" fillId="3" borderId="6" xfId="0" applyFill="1" applyBorder="1"/>
    <xf numFmtId="0" fontId="3" fillId="2" borderId="3" xfId="0" applyFont="1" applyFill="1" applyBorder="1"/>
    <xf numFmtId="0" fontId="3" fillId="2" borderId="1" xfId="0" applyFont="1" applyFill="1" applyBorder="1"/>
    <xf numFmtId="0" fontId="0" fillId="10" borderId="12" xfId="0" applyFill="1" applyBorder="1"/>
    <xf numFmtId="0" fontId="0" fillId="10" borderId="11" xfId="0" applyFill="1" applyBorder="1"/>
    <xf numFmtId="0" fontId="3" fillId="10" borderId="12" xfId="0" applyFont="1" applyFill="1" applyBorder="1"/>
    <xf numFmtId="0" fontId="0" fillId="10" borderId="3" xfId="0" applyFill="1" applyBorder="1"/>
    <xf numFmtId="0" fontId="0" fillId="3" borderId="1" xfId="0" applyFill="1" applyBorder="1"/>
    <xf numFmtId="0" fontId="0" fillId="0" borderId="16" xfId="0" applyFill="1" applyBorder="1"/>
    <xf numFmtId="0" fontId="0" fillId="0" borderId="17" xfId="0" applyFill="1" applyBorder="1"/>
    <xf numFmtId="0" fontId="0" fillId="0" borderId="18" xfId="0" applyFill="1" applyBorder="1"/>
    <xf numFmtId="0" fontId="0" fillId="0" borderId="19" xfId="0" applyFill="1" applyBorder="1"/>
    <xf numFmtId="0" fontId="0" fillId="0" borderId="20" xfId="0" applyFill="1" applyBorder="1"/>
    <xf numFmtId="0" fontId="0" fillId="0" borderId="10" xfId="0" applyFill="1" applyBorder="1"/>
    <xf numFmtId="0" fontId="0" fillId="0" borderId="0" xfId="0" applyBorder="1"/>
    <xf numFmtId="0" fontId="0" fillId="10" borderId="1" xfId="0" applyFill="1" applyBorder="1"/>
    <xf numFmtId="0" fontId="0" fillId="10" borderId="15" xfId="0" applyFill="1" applyBorder="1"/>
    <xf numFmtId="0" fontId="0" fillId="10" borderId="4" xfId="0" applyFill="1" applyBorder="1"/>
    <xf numFmtId="0" fontId="0" fillId="10" borderId="5" xfId="0" applyFill="1" applyBorder="1"/>
    <xf numFmtId="0" fontId="0" fillId="10" borderId="6" xfId="0" applyFill="1" applyBorder="1"/>
    <xf numFmtId="0" fontId="3" fillId="0" borderId="0" xfId="0" applyFont="1" applyFill="1" applyBorder="1" applyAlignment="1">
      <alignment wrapText="1"/>
    </xf>
    <xf numFmtId="0" fontId="3" fillId="0" borderId="2" xfId="0" applyFont="1" applyBorder="1" applyAlignment="1">
      <alignment wrapText="1"/>
    </xf>
    <xf numFmtId="0" fontId="3" fillId="0" borderId="0" xfId="0" applyFont="1"/>
    <xf numFmtId="166" fontId="0" fillId="10" borderId="11" xfId="0" applyNumberFormat="1" applyFill="1" applyBorder="1"/>
    <xf numFmtId="9" fontId="0" fillId="0" borderId="3" xfId="3" applyFont="1" applyFill="1" applyBorder="1"/>
    <xf numFmtId="9" fontId="0" fillId="0" borderId="1" xfId="3" applyFont="1" applyFill="1" applyBorder="1"/>
    <xf numFmtId="9" fontId="0" fillId="0" borderId="5" xfId="3" applyFont="1" applyFill="1" applyBorder="1"/>
    <xf numFmtId="9" fontId="0" fillId="0" borderId="11" xfId="3" applyFont="1" applyFill="1" applyBorder="1"/>
    <xf numFmtId="9" fontId="0" fillId="0" borderId="2" xfId="3" applyFont="1" applyFill="1" applyBorder="1"/>
    <xf numFmtId="0" fontId="0" fillId="0" borderId="21" xfId="0" applyFill="1" applyBorder="1"/>
    <xf numFmtId="0" fontId="0" fillId="0" borderId="0" xfId="0" applyBorder="1" applyAlignment="1">
      <alignment wrapText="1"/>
    </xf>
    <xf numFmtId="0" fontId="0" fillId="0" borderId="22" xfId="0" applyBorder="1"/>
    <xf numFmtId="0" fontId="0" fillId="0" borderId="23" xfId="0" applyBorder="1"/>
    <xf numFmtId="0" fontId="0" fillId="0" borderId="24" xfId="0" applyBorder="1"/>
    <xf numFmtId="0" fontId="3" fillId="2" borderId="5" xfId="0" applyFont="1" applyFill="1" applyBorder="1"/>
    <xf numFmtId="166" fontId="0" fillId="10" borderId="3" xfId="0" applyNumberFormat="1" applyFill="1" applyBorder="1"/>
    <xf numFmtId="0" fontId="0" fillId="0" borderId="16" xfId="0" applyBorder="1"/>
    <xf numFmtId="0" fontId="0" fillId="0" borderId="17" xfId="0" applyBorder="1"/>
    <xf numFmtId="0" fontId="0" fillId="0" borderId="18" xfId="0" applyBorder="1"/>
    <xf numFmtId="0" fontId="0" fillId="0" borderId="25" xfId="0" applyBorder="1"/>
    <xf numFmtId="0" fontId="8" fillId="0" borderId="28" xfId="0" applyFont="1" applyBorder="1"/>
    <xf numFmtId="0" fontId="0" fillId="11" borderId="0" xfId="0" applyFill="1"/>
    <xf numFmtId="0" fontId="0" fillId="12" borderId="0" xfId="0" applyFill="1"/>
    <xf numFmtId="0" fontId="9" fillId="0" borderId="0" xfId="2" applyFont="1" applyAlignment="1" applyProtection="1"/>
    <xf numFmtId="0" fontId="0" fillId="13" borderId="0" xfId="0" applyFill="1"/>
    <xf numFmtId="0" fontId="0" fillId="14" borderId="0" xfId="0" applyFill="1"/>
    <xf numFmtId="0" fontId="3" fillId="0" borderId="1" xfId="0" applyFont="1" applyBorder="1"/>
    <xf numFmtId="0" fontId="10" fillId="0" borderId="0" xfId="0" applyFont="1"/>
    <xf numFmtId="0" fontId="6" fillId="0" borderId="0" xfId="0" applyFont="1" applyAlignment="1">
      <alignment wrapText="1"/>
    </xf>
    <xf numFmtId="0" fontId="6" fillId="0" borderId="1" xfId="0" applyFont="1" applyBorder="1" applyAlignment="1">
      <alignment wrapText="1"/>
    </xf>
    <xf numFmtId="0" fontId="6" fillId="0" borderId="1" xfId="0" applyFont="1" applyFill="1" applyBorder="1" applyAlignment="1">
      <alignment wrapText="1"/>
    </xf>
    <xf numFmtId="0" fontId="10" fillId="0" borderId="1" xfId="0" applyFont="1" applyBorder="1" applyAlignment="1">
      <alignment wrapText="1"/>
    </xf>
    <xf numFmtId="167" fontId="6" fillId="0" borderId="1" xfId="1" applyNumberFormat="1" applyFont="1" applyBorder="1"/>
    <xf numFmtId="0" fontId="10" fillId="0" borderId="1" xfId="0" applyFont="1" applyFill="1" applyBorder="1" applyAlignment="1">
      <alignment wrapText="1"/>
    </xf>
    <xf numFmtId="164" fontId="6" fillId="0" borderId="1" xfId="1" applyNumberFormat="1" applyFont="1" applyBorder="1"/>
    <xf numFmtId="164" fontId="0" fillId="0" borderId="0" xfId="0" applyNumberFormat="1"/>
    <xf numFmtId="0" fontId="13" fillId="0" borderId="0" xfId="0" applyFont="1"/>
    <xf numFmtId="0" fontId="3" fillId="0" borderId="0" xfId="0" applyNumberFormat="1" applyFont="1"/>
    <xf numFmtId="0" fontId="14" fillId="0" borderId="0" xfId="0" applyFont="1"/>
    <xf numFmtId="0" fontId="15" fillId="0" borderId="0" xfId="2" applyFont="1" applyAlignment="1" applyProtection="1"/>
    <xf numFmtId="0" fontId="0" fillId="15" borderId="1" xfId="0" applyFill="1" applyBorder="1" applyAlignment="1">
      <alignment wrapText="1"/>
    </xf>
    <xf numFmtId="0" fontId="0" fillId="15" borderId="1" xfId="0" applyFill="1" applyBorder="1"/>
    <xf numFmtId="0" fontId="16" fillId="0" borderId="0" xfId="0" applyFont="1"/>
    <xf numFmtId="0" fontId="3" fillId="0" borderId="0" xfId="0" applyFont="1" applyFill="1" applyBorder="1"/>
    <xf numFmtId="0" fontId="0" fillId="0" borderId="29" xfId="0" applyBorder="1"/>
    <xf numFmtId="0" fontId="18" fillId="0" borderId="0" xfId="0" applyFont="1"/>
    <xf numFmtId="0" fontId="19" fillId="0" borderId="8" xfId="0" applyFont="1" applyBorder="1"/>
    <xf numFmtId="0" fontId="18" fillId="0" borderId="1" xfId="0" applyFont="1" applyBorder="1"/>
    <xf numFmtId="0" fontId="12" fillId="0" borderId="0" xfId="0" applyFont="1"/>
    <xf numFmtId="0" fontId="21" fillId="2" borderId="3" xfId="0" applyFont="1" applyFill="1" applyBorder="1"/>
    <xf numFmtId="0" fontId="21" fillId="2" borderId="1" xfId="0" applyFont="1" applyFill="1" applyBorder="1"/>
    <xf numFmtId="0" fontId="21" fillId="2" borderId="5" xfId="0" applyFont="1" applyFill="1" applyBorder="1"/>
    <xf numFmtId="0" fontId="21" fillId="2" borderId="11" xfId="0" applyFont="1" applyFill="1" applyBorder="1"/>
    <xf numFmtId="0" fontId="21" fillId="2" borderId="2" xfId="0" applyFont="1" applyFill="1" applyBorder="1"/>
    <xf numFmtId="167" fontId="22" fillId="10" borderId="1" xfId="1" applyNumberFormat="1" applyFont="1" applyFill="1" applyBorder="1"/>
    <xf numFmtId="0" fontId="22" fillId="10" borderId="1" xfId="0" applyFont="1" applyFill="1" applyBorder="1"/>
    <xf numFmtId="0" fontId="21" fillId="10" borderId="8" xfId="0" applyFont="1" applyFill="1" applyBorder="1"/>
    <xf numFmtId="0" fontId="21" fillId="2" borderId="8" xfId="0" applyFont="1" applyFill="1" applyBorder="1"/>
    <xf numFmtId="0" fontId="21" fillId="10" borderId="26" xfId="0" applyFont="1" applyFill="1" applyBorder="1"/>
    <xf numFmtId="0" fontId="21" fillId="10" borderId="26" xfId="0" applyFont="1" applyFill="1" applyBorder="1" applyProtection="1"/>
    <xf numFmtId="0" fontId="21" fillId="10" borderId="27" xfId="0" applyFont="1" applyFill="1" applyBorder="1"/>
    <xf numFmtId="0" fontId="23" fillId="10" borderId="1" xfId="0" applyFont="1" applyFill="1" applyBorder="1"/>
    <xf numFmtId="0" fontId="24" fillId="2" borderId="1" xfId="0" applyFont="1" applyFill="1" applyBorder="1"/>
    <xf numFmtId="0" fontId="25" fillId="0" borderId="0" xfId="0" applyFont="1"/>
    <xf numFmtId="0" fontId="21" fillId="2" borderId="1" xfId="0" applyFont="1" applyFill="1" applyBorder="1" applyProtection="1"/>
    <xf numFmtId="0" fontId="3" fillId="0" borderId="0" xfId="2" applyFont="1" applyAlignment="1" applyProtection="1"/>
    <xf numFmtId="0" fontId="22" fillId="10" borderId="0" xfId="0" applyFont="1" applyFill="1"/>
    <xf numFmtId="0" fontId="3" fillId="15" borderId="1" xfId="0" applyFont="1" applyFill="1" applyBorder="1" applyAlignment="1">
      <alignment wrapText="1"/>
    </xf>
    <xf numFmtId="0" fontId="3" fillId="15" borderId="1" xfId="0" quotePrefix="1" applyFont="1" applyFill="1" applyBorder="1" applyAlignment="1">
      <alignment wrapText="1"/>
    </xf>
    <xf numFmtId="0" fontId="21" fillId="2" borderId="3" xfId="0" applyFont="1" applyFill="1" applyBorder="1" applyProtection="1"/>
    <xf numFmtId="0" fontId="21" fillId="2" borderId="5" xfId="0" applyFont="1" applyFill="1" applyBorder="1" applyProtection="1"/>
    <xf numFmtId="0" fontId="21" fillId="2" borderId="11" xfId="0" applyFont="1" applyFill="1" applyBorder="1" applyProtection="1"/>
    <xf numFmtId="0" fontId="21" fillId="2" borderId="2" xfId="0" applyFont="1" applyFill="1" applyBorder="1" applyProtection="1"/>
    <xf numFmtId="0" fontId="24" fillId="2" borderId="1" xfId="0" applyFont="1" applyFill="1" applyBorder="1" applyProtection="1"/>
    <xf numFmtId="0" fontId="6" fillId="0" borderId="0" xfId="0" applyFont="1" applyAlignment="1">
      <alignment horizontal="center"/>
    </xf>
    <xf numFmtId="0" fontId="22" fillId="10" borderId="10" xfId="0" applyFont="1" applyFill="1" applyBorder="1" applyAlignment="1">
      <alignment horizontal="center"/>
    </xf>
    <xf numFmtId="0" fontId="22" fillId="10" borderId="30" xfId="0" applyFont="1" applyFill="1" applyBorder="1" applyAlignment="1">
      <alignment horizontal="center"/>
    </xf>
    <xf numFmtId="0" fontId="22" fillId="10" borderId="31" xfId="0" applyFont="1" applyFill="1" applyBorder="1" applyAlignment="1">
      <alignment horizontal="center"/>
    </xf>
    <xf numFmtId="0" fontId="3" fillId="0" borderId="10"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0" fillId="0" borderId="10"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26" fillId="0" borderId="0" xfId="0" applyFont="1"/>
    <xf numFmtId="0" fontId="22" fillId="0" borderId="0" xfId="0" applyFont="1" applyFill="1"/>
    <xf numFmtId="0" fontId="4" fillId="0" borderId="0" xfId="2" applyFont="1" applyAlignment="1" applyProtection="1"/>
    <xf numFmtId="0" fontId="1" fillId="0" borderId="0" xfId="0" applyFont="1"/>
  </cellXfs>
  <cellStyles count="5">
    <cellStyle name="Currency" xfId="1" builtinId="4"/>
    <cellStyle name="Hyperlink" xfId="2" builtinId="8"/>
    <cellStyle name="Normal" xfId="0" builtinId="0"/>
    <cellStyle name="Percent" xfId="3" builtinId="5"/>
    <cellStyle name="Style 1" xfId="4"/>
  </cellStyles>
  <dxfs count="5">
    <dxf>
      <font>
        <condense val="0"/>
        <extend val="0"/>
        <color auto="1"/>
      </font>
      <fill>
        <patternFill>
          <bgColor indexed="10"/>
        </patternFill>
      </fill>
    </dxf>
    <dxf>
      <font>
        <b/>
        <i val="0"/>
        <condense val="0"/>
        <extend val="0"/>
        <color indexed="10"/>
      </font>
    </dxf>
    <dxf>
      <fill>
        <patternFill>
          <bgColor rgb="FF00B050"/>
        </patternFill>
      </fill>
    </dxf>
    <dxf>
      <fill>
        <patternFill>
          <bgColor indexed="10"/>
        </patternFill>
      </fill>
    </dxf>
    <dxf>
      <fill>
        <patternFill>
          <bgColor indexed="8"/>
        </patternFill>
      </fill>
    </dxf>
  </dxfs>
  <tableStyles count="0" defaultTableStyle="TableStyleMedium9" defaultPivotStyle="PivotStyleLight16"/>
  <colors>
    <mruColors>
      <color rgb="FF3366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AU"/>
  <c:chart>
    <c:title>
      <c:tx>
        <c:rich>
          <a:bodyPr/>
          <a:lstStyle/>
          <a:p>
            <a:pPr>
              <a:defRPr/>
            </a:pPr>
            <a:r>
              <a:rPr lang="en-US"/>
              <a:t>How Sustainability</a:t>
            </a:r>
            <a:r>
              <a:rPr lang="en-US" baseline="0"/>
              <a:t> Rating is Derived from Pavement Rating</a:t>
            </a:r>
            <a:endParaRPr lang="en-US"/>
          </a:p>
        </c:rich>
      </c:tx>
    </c:title>
    <c:plotArea>
      <c:layout/>
      <c:lineChart>
        <c:grouping val="standard"/>
        <c:ser>
          <c:idx val="0"/>
          <c:order val="0"/>
          <c:tx>
            <c:strRef>
              <c:f>'Pavement Lookup'!$B$1</c:f>
              <c:strCache>
                <c:ptCount val="1"/>
                <c:pt idx="0">
                  <c:v>1</c:v>
                </c:pt>
              </c:strCache>
            </c:strRef>
          </c:tx>
          <c:cat>
            <c:numRef>
              <c:f>'Pavement Lookup'!$A$2:$A$102</c:f>
              <c:numCache>
                <c:formatCode>General</c:formatCode>
                <c:ptCount val="10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4.0999999999999996</c:v>
                </c:pt>
                <c:pt idx="42">
                  <c:v>4.2</c:v>
                </c:pt>
                <c:pt idx="43">
                  <c:v>4.3</c:v>
                </c:pt>
                <c:pt idx="44">
                  <c:v>4.4000000000000004</c:v>
                </c:pt>
                <c:pt idx="45">
                  <c:v>4.5</c:v>
                </c:pt>
                <c:pt idx="46">
                  <c:v>4.5999999999999996</c:v>
                </c:pt>
                <c:pt idx="47">
                  <c:v>4.7</c:v>
                </c:pt>
                <c:pt idx="48">
                  <c:v>4.8</c:v>
                </c:pt>
                <c:pt idx="49">
                  <c:v>4.9000000000000004</c:v>
                </c:pt>
                <c:pt idx="50">
                  <c:v>5</c:v>
                </c:pt>
                <c:pt idx="51">
                  <c:v>5.0999999999999996</c:v>
                </c:pt>
                <c:pt idx="52">
                  <c:v>5.2</c:v>
                </c:pt>
                <c:pt idx="53">
                  <c:v>5.3</c:v>
                </c:pt>
                <c:pt idx="54">
                  <c:v>5.4</c:v>
                </c:pt>
                <c:pt idx="55">
                  <c:v>5.5</c:v>
                </c:pt>
                <c:pt idx="56">
                  <c:v>5.6</c:v>
                </c:pt>
                <c:pt idx="57">
                  <c:v>5.7</c:v>
                </c:pt>
                <c:pt idx="58">
                  <c:v>5.8</c:v>
                </c:pt>
                <c:pt idx="59">
                  <c:v>5.9</c:v>
                </c:pt>
                <c:pt idx="60">
                  <c:v>6</c:v>
                </c:pt>
                <c:pt idx="61">
                  <c:v>6.1</c:v>
                </c:pt>
                <c:pt idx="62">
                  <c:v>6.2</c:v>
                </c:pt>
                <c:pt idx="63">
                  <c:v>6.3</c:v>
                </c:pt>
                <c:pt idx="64">
                  <c:v>6.4</c:v>
                </c:pt>
                <c:pt idx="65">
                  <c:v>6.5</c:v>
                </c:pt>
                <c:pt idx="66">
                  <c:v>6.6</c:v>
                </c:pt>
                <c:pt idx="67">
                  <c:v>6.7</c:v>
                </c:pt>
                <c:pt idx="68">
                  <c:v>6.8</c:v>
                </c:pt>
                <c:pt idx="69">
                  <c:v>6.9</c:v>
                </c:pt>
                <c:pt idx="70">
                  <c:v>7</c:v>
                </c:pt>
                <c:pt idx="71">
                  <c:v>7.1</c:v>
                </c:pt>
                <c:pt idx="72">
                  <c:v>7.2</c:v>
                </c:pt>
                <c:pt idx="73">
                  <c:v>7.3</c:v>
                </c:pt>
                <c:pt idx="74">
                  <c:v>7.4</c:v>
                </c:pt>
                <c:pt idx="75">
                  <c:v>7.5</c:v>
                </c:pt>
                <c:pt idx="76">
                  <c:v>7.6</c:v>
                </c:pt>
                <c:pt idx="77">
                  <c:v>7.7</c:v>
                </c:pt>
                <c:pt idx="78">
                  <c:v>7.8</c:v>
                </c:pt>
                <c:pt idx="79">
                  <c:v>7.9</c:v>
                </c:pt>
                <c:pt idx="80">
                  <c:v>8</c:v>
                </c:pt>
                <c:pt idx="81">
                  <c:v>8.1</c:v>
                </c:pt>
                <c:pt idx="82">
                  <c:v>8.1999999999999993</c:v>
                </c:pt>
                <c:pt idx="83">
                  <c:v>8.3000000000000007</c:v>
                </c:pt>
                <c:pt idx="84">
                  <c:v>8.4</c:v>
                </c:pt>
                <c:pt idx="85">
                  <c:v>8.5</c:v>
                </c:pt>
                <c:pt idx="86">
                  <c:v>8.6</c:v>
                </c:pt>
                <c:pt idx="87">
                  <c:v>8.6999999999999993</c:v>
                </c:pt>
                <c:pt idx="88">
                  <c:v>8.8000000000000007</c:v>
                </c:pt>
                <c:pt idx="89">
                  <c:v>8.9</c:v>
                </c:pt>
                <c:pt idx="90">
                  <c:v>9</c:v>
                </c:pt>
                <c:pt idx="91">
                  <c:v>9.1</c:v>
                </c:pt>
                <c:pt idx="92">
                  <c:v>9.1999999999999993</c:v>
                </c:pt>
                <c:pt idx="93">
                  <c:v>9.3000000000000007</c:v>
                </c:pt>
                <c:pt idx="94">
                  <c:v>9.4</c:v>
                </c:pt>
                <c:pt idx="95">
                  <c:v>9.5</c:v>
                </c:pt>
                <c:pt idx="96">
                  <c:v>9.6</c:v>
                </c:pt>
                <c:pt idx="97">
                  <c:v>9.6999999999999993</c:v>
                </c:pt>
                <c:pt idx="98">
                  <c:v>9.8000000000000007</c:v>
                </c:pt>
                <c:pt idx="99">
                  <c:v>9.9</c:v>
                </c:pt>
                <c:pt idx="100">
                  <c:v>10</c:v>
                </c:pt>
              </c:numCache>
            </c:numRef>
          </c:cat>
          <c:val>
            <c:numRef>
              <c:f>'Pavement Lookup'!$B$2:$B$102</c:f>
              <c:numCache>
                <c:formatCode>0.00</c:formatCode>
                <c:ptCount val="101"/>
                <c:pt idx="0">
                  <c:v>0</c:v>
                </c:pt>
                <c:pt idx="1">
                  <c:v>8.0000000000000002E-3</c:v>
                </c:pt>
                <c:pt idx="2">
                  <c:v>1.6E-2</c:v>
                </c:pt>
                <c:pt idx="3">
                  <c:v>2.4E-2</c:v>
                </c:pt>
                <c:pt idx="4">
                  <c:v>3.2000000000000001E-2</c:v>
                </c:pt>
                <c:pt idx="5">
                  <c:v>0.04</c:v>
                </c:pt>
                <c:pt idx="6">
                  <c:v>4.8000000000000001E-2</c:v>
                </c:pt>
                <c:pt idx="7">
                  <c:v>5.5999999999999994E-2</c:v>
                </c:pt>
                <c:pt idx="8">
                  <c:v>6.4000000000000001E-2</c:v>
                </c:pt>
                <c:pt idx="9">
                  <c:v>7.2000000000000008E-2</c:v>
                </c:pt>
                <c:pt idx="10">
                  <c:v>0.08</c:v>
                </c:pt>
                <c:pt idx="11">
                  <c:v>8.8000000000000009E-2</c:v>
                </c:pt>
                <c:pt idx="12">
                  <c:v>9.6000000000000002E-2</c:v>
                </c:pt>
                <c:pt idx="13">
                  <c:v>0.10400000000000001</c:v>
                </c:pt>
                <c:pt idx="14">
                  <c:v>0.11199999999999999</c:v>
                </c:pt>
                <c:pt idx="15">
                  <c:v>0.12</c:v>
                </c:pt>
                <c:pt idx="16">
                  <c:v>0.128</c:v>
                </c:pt>
                <c:pt idx="17">
                  <c:v>0.13600000000000001</c:v>
                </c:pt>
                <c:pt idx="18">
                  <c:v>0.14400000000000002</c:v>
                </c:pt>
                <c:pt idx="19">
                  <c:v>0.152</c:v>
                </c:pt>
                <c:pt idx="20">
                  <c:v>0.16</c:v>
                </c:pt>
                <c:pt idx="21">
                  <c:v>0.16800000000000001</c:v>
                </c:pt>
                <c:pt idx="22">
                  <c:v>0.17600000000000002</c:v>
                </c:pt>
                <c:pt idx="23">
                  <c:v>0.184</c:v>
                </c:pt>
                <c:pt idx="24">
                  <c:v>0.192</c:v>
                </c:pt>
                <c:pt idx="25">
                  <c:v>0.2</c:v>
                </c:pt>
                <c:pt idx="26">
                  <c:v>0.20800000000000002</c:v>
                </c:pt>
                <c:pt idx="27">
                  <c:v>0.21600000000000003</c:v>
                </c:pt>
                <c:pt idx="28">
                  <c:v>0.22399999999999998</c:v>
                </c:pt>
                <c:pt idx="29">
                  <c:v>0.23199999999999998</c:v>
                </c:pt>
                <c:pt idx="30">
                  <c:v>0.24</c:v>
                </c:pt>
                <c:pt idx="31">
                  <c:v>0.24800000000000003</c:v>
                </c:pt>
                <c:pt idx="32">
                  <c:v>0.25600000000000001</c:v>
                </c:pt>
                <c:pt idx="33">
                  <c:v>0.26400000000000001</c:v>
                </c:pt>
                <c:pt idx="34">
                  <c:v>0.27200000000000002</c:v>
                </c:pt>
                <c:pt idx="35">
                  <c:v>0.28000000000000003</c:v>
                </c:pt>
                <c:pt idx="36">
                  <c:v>0.28800000000000003</c:v>
                </c:pt>
                <c:pt idx="37">
                  <c:v>0.29600000000000004</c:v>
                </c:pt>
                <c:pt idx="38">
                  <c:v>0.30399999999999999</c:v>
                </c:pt>
                <c:pt idx="39">
                  <c:v>0.312</c:v>
                </c:pt>
                <c:pt idx="40">
                  <c:v>0.32</c:v>
                </c:pt>
                <c:pt idx="41">
                  <c:v>0.32799999999999996</c:v>
                </c:pt>
                <c:pt idx="42">
                  <c:v>0.33600000000000002</c:v>
                </c:pt>
                <c:pt idx="43">
                  <c:v>0.34399999999999997</c:v>
                </c:pt>
                <c:pt idx="44">
                  <c:v>0.35200000000000004</c:v>
                </c:pt>
                <c:pt idx="45">
                  <c:v>0.36</c:v>
                </c:pt>
                <c:pt idx="46">
                  <c:v>0.36799999999999999</c:v>
                </c:pt>
                <c:pt idx="47">
                  <c:v>0.376</c:v>
                </c:pt>
                <c:pt idx="48">
                  <c:v>0.38400000000000001</c:v>
                </c:pt>
                <c:pt idx="49">
                  <c:v>0.39200000000000002</c:v>
                </c:pt>
                <c:pt idx="50">
                  <c:v>0.4</c:v>
                </c:pt>
                <c:pt idx="51">
                  <c:v>0.42</c:v>
                </c:pt>
                <c:pt idx="52">
                  <c:v>0.44</c:v>
                </c:pt>
                <c:pt idx="53">
                  <c:v>0.46</c:v>
                </c:pt>
                <c:pt idx="54">
                  <c:v>0.48</c:v>
                </c:pt>
                <c:pt idx="55">
                  <c:v>0.5</c:v>
                </c:pt>
                <c:pt idx="56">
                  <c:v>0.52</c:v>
                </c:pt>
                <c:pt idx="57">
                  <c:v>0.54</c:v>
                </c:pt>
                <c:pt idx="58">
                  <c:v>0.56000000000000005</c:v>
                </c:pt>
                <c:pt idx="59">
                  <c:v>0.57999999999999996</c:v>
                </c:pt>
                <c:pt idx="60">
                  <c:v>0.6</c:v>
                </c:pt>
                <c:pt idx="61">
                  <c:v>0.61</c:v>
                </c:pt>
                <c:pt idx="62">
                  <c:v>0.62000000000000011</c:v>
                </c:pt>
                <c:pt idx="63">
                  <c:v>0.63</c:v>
                </c:pt>
                <c:pt idx="64">
                  <c:v>0.64000000000000012</c:v>
                </c:pt>
                <c:pt idx="65">
                  <c:v>0.65</c:v>
                </c:pt>
                <c:pt idx="66">
                  <c:v>0.66</c:v>
                </c:pt>
                <c:pt idx="67">
                  <c:v>0.67</c:v>
                </c:pt>
                <c:pt idx="68">
                  <c:v>0.68</c:v>
                </c:pt>
                <c:pt idx="69">
                  <c:v>0.69000000000000006</c:v>
                </c:pt>
                <c:pt idx="70">
                  <c:v>0.70000000000000007</c:v>
                </c:pt>
                <c:pt idx="71">
                  <c:v>0.71</c:v>
                </c:pt>
                <c:pt idx="72">
                  <c:v>0.72000000000000008</c:v>
                </c:pt>
                <c:pt idx="73">
                  <c:v>0.73</c:v>
                </c:pt>
                <c:pt idx="74">
                  <c:v>0.7400000000000001</c:v>
                </c:pt>
                <c:pt idx="75">
                  <c:v>0.75</c:v>
                </c:pt>
                <c:pt idx="76">
                  <c:v>0.76</c:v>
                </c:pt>
                <c:pt idx="77">
                  <c:v>0.77</c:v>
                </c:pt>
                <c:pt idx="78">
                  <c:v>0.78</c:v>
                </c:pt>
                <c:pt idx="79">
                  <c:v>0.79</c:v>
                </c:pt>
                <c:pt idx="80">
                  <c:v>0.8</c:v>
                </c:pt>
                <c:pt idx="81">
                  <c:v>0.81</c:v>
                </c:pt>
                <c:pt idx="82">
                  <c:v>0.82</c:v>
                </c:pt>
                <c:pt idx="83">
                  <c:v>0.83000000000000007</c:v>
                </c:pt>
                <c:pt idx="84">
                  <c:v>0.84000000000000008</c:v>
                </c:pt>
                <c:pt idx="85">
                  <c:v>0.85000000000000009</c:v>
                </c:pt>
                <c:pt idx="86">
                  <c:v>0.86</c:v>
                </c:pt>
                <c:pt idx="87">
                  <c:v>0.87</c:v>
                </c:pt>
                <c:pt idx="88">
                  <c:v>0.88000000000000012</c:v>
                </c:pt>
                <c:pt idx="89">
                  <c:v>0.89000000000000012</c:v>
                </c:pt>
                <c:pt idx="90">
                  <c:v>0.9</c:v>
                </c:pt>
                <c:pt idx="91">
                  <c:v>0.91</c:v>
                </c:pt>
                <c:pt idx="92">
                  <c:v>0.91999999999999993</c:v>
                </c:pt>
                <c:pt idx="93">
                  <c:v>0.93000000000000016</c:v>
                </c:pt>
                <c:pt idx="94">
                  <c:v>0.94000000000000006</c:v>
                </c:pt>
                <c:pt idx="95">
                  <c:v>0.95000000000000007</c:v>
                </c:pt>
                <c:pt idx="96">
                  <c:v>0.96</c:v>
                </c:pt>
                <c:pt idx="97">
                  <c:v>0.97</c:v>
                </c:pt>
                <c:pt idx="98">
                  <c:v>0.98000000000000009</c:v>
                </c:pt>
                <c:pt idx="99">
                  <c:v>0.9900000000000001</c:v>
                </c:pt>
                <c:pt idx="100">
                  <c:v>1</c:v>
                </c:pt>
              </c:numCache>
            </c:numRef>
          </c:val>
        </c:ser>
        <c:marker val="1"/>
        <c:axId val="187093376"/>
        <c:axId val="187095296"/>
      </c:lineChart>
      <c:catAx>
        <c:axId val="187093376"/>
        <c:scaling>
          <c:orientation val="minMax"/>
        </c:scaling>
        <c:axPos val="b"/>
        <c:title>
          <c:tx>
            <c:rich>
              <a:bodyPr/>
              <a:lstStyle/>
              <a:p>
                <a:pPr>
                  <a:defRPr/>
                </a:pPr>
                <a:r>
                  <a:rPr lang="en-AU"/>
                  <a:t>Pavement Rating (out of 10)</a:t>
                </a:r>
              </a:p>
            </c:rich>
          </c:tx>
        </c:title>
        <c:numFmt formatCode="General" sourceLinked="1"/>
        <c:tickLblPos val="nextTo"/>
        <c:crossAx val="187095296"/>
        <c:crosses val="autoZero"/>
        <c:auto val="1"/>
        <c:lblAlgn val="ctr"/>
        <c:lblOffset val="100"/>
      </c:catAx>
      <c:valAx>
        <c:axId val="187095296"/>
        <c:scaling>
          <c:orientation val="minMax"/>
        </c:scaling>
        <c:axPos val="l"/>
        <c:majorGridlines/>
        <c:title>
          <c:tx>
            <c:rich>
              <a:bodyPr rot="-5400000" vert="horz"/>
              <a:lstStyle/>
              <a:p>
                <a:pPr>
                  <a:defRPr/>
                </a:pPr>
                <a:r>
                  <a:rPr lang="en-AU"/>
                  <a:t>Corresponding Sustainability Rating</a:t>
                </a:r>
              </a:p>
            </c:rich>
          </c:tx>
        </c:title>
        <c:numFmt formatCode="0.00" sourceLinked="1"/>
        <c:tickLblPos val="nextTo"/>
        <c:crossAx val="187093376"/>
        <c:crosses val="autoZero"/>
        <c:crossBetween val="between"/>
      </c:valAx>
    </c:plotArea>
    <c:plotVisOnly val="1"/>
  </c:chart>
  <c:printSettings>
    <c:headerFooter/>
    <c:pageMargins b="0.75000000000000111" l="0.70000000000000062" r="0.70000000000000062" t="0.75000000000000111" header="0.30000000000000032" footer="0.30000000000000032"/>
    <c:pageSetup/>
  </c:printSettings>
</c:chartSpace>
</file>

<file path=xl/drawings/_rels/drawing1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14955</xdr:colOff>
      <xdr:row>9</xdr:row>
      <xdr:rowOff>133351</xdr:rowOff>
    </xdr:from>
    <xdr:to>
      <xdr:col>22</xdr:col>
      <xdr:colOff>205456</xdr:colOff>
      <xdr:row>13</xdr:row>
      <xdr:rowOff>133350</xdr:rowOff>
    </xdr:to>
    <xdr:sp macro="" textlink="">
      <xdr:nvSpPr>
        <xdr:cNvPr id="3" name="TextBox 2"/>
        <xdr:cNvSpPr txBox="1"/>
      </xdr:nvSpPr>
      <xdr:spPr>
        <a:xfrm>
          <a:off x="5716348" y="2351315"/>
          <a:ext cx="8150679" cy="653142"/>
        </a:xfrm>
        <a:prstGeom prst="rect">
          <a:avLst/>
        </a:prstGeom>
        <a:solidFill>
          <a:schemeClr val="accent4">
            <a:lumMod val="40000"/>
            <a:lumOff val="60000"/>
          </a:schemeClr>
        </a:solidFill>
        <a:ln>
          <a:noFill/>
        </a:ln>
        <a:effectLst/>
        <a:scene3d>
          <a:camera prst="orthographicFront">
            <a:rot lat="0" lon="0" rev="0"/>
          </a:camera>
          <a:lightRig rig="contrasting" dir="t">
            <a:rot lat="0" lon="0" rev="7800000"/>
          </a:lightRig>
        </a:scene3d>
        <a:sp3d>
          <a:bevelT w="139700" h="139700"/>
        </a:sp3d>
      </xdr:spPr>
      <xdr:style>
        <a:lnRef idx="1">
          <a:schemeClr val="accent6"/>
        </a:lnRef>
        <a:fillRef idx="2">
          <a:schemeClr val="accent6"/>
        </a:fillRef>
        <a:effectRef idx="1">
          <a:schemeClr val="accent6"/>
        </a:effectRef>
        <a:fontRef idx="minor">
          <a:schemeClr val="dk1"/>
        </a:fontRef>
      </xdr:style>
      <xdr:txBody>
        <a:bodyPr vertOverflow="clip" wrap="square" rtlCol="0" anchor="t"/>
        <a:lstStyle/>
        <a:p>
          <a:r>
            <a:rPr lang="en-AU" sz="1100">
              <a:solidFill>
                <a:schemeClr val="dk1"/>
              </a:solidFill>
              <a:latin typeface="Arial" pitchFamily="34" charset="0"/>
              <a:ea typeface="+mn-ea"/>
              <a:cs typeface="Arial" pitchFamily="34" charset="0"/>
            </a:rPr>
            <a:t>This is currently a maximum of five percent, but could be less if it is seen as appropriate by the project. An example of where it could be less is if a bypass is being constructed with minimal drainage or lighting. The distribution of the weighting between the categories is based on the projects understanding of the likely available opportunities.</a:t>
          </a:r>
          <a:endParaRPr lang="en-AU" sz="1100">
            <a:latin typeface="Arial" pitchFamily="34" charset="0"/>
            <a:cs typeface="Arial" pitchFamily="34" charset="0"/>
          </a:endParaRPr>
        </a:p>
      </xdr:txBody>
    </xdr:sp>
    <xdr:clientData/>
  </xdr:twoCellAnchor>
  <xdr:twoCellAnchor>
    <xdr:from>
      <xdr:col>9</xdr:col>
      <xdr:colOff>21759</xdr:colOff>
      <xdr:row>15</xdr:row>
      <xdr:rowOff>9527</xdr:rowOff>
    </xdr:from>
    <xdr:to>
      <xdr:col>22</xdr:col>
      <xdr:colOff>212260</xdr:colOff>
      <xdr:row>18</xdr:row>
      <xdr:rowOff>142876</xdr:rowOff>
    </xdr:to>
    <xdr:sp macro="" textlink="">
      <xdr:nvSpPr>
        <xdr:cNvPr id="4" name="TextBox 3"/>
        <xdr:cNvSpPr txBox="1"/>
      </xdr:nvSpPr>
      <xdr:spPr>
        <a:xfrm>
          <a:off x="5723152" y="3207206"/>
          <a:ext cx="8150679" cy="623206"/>
        </a:xfrm>
        <a:prstGeom prst="rect">
          <a:avLst/>
        </a:prstGeom>
        <a:solidFill>
          <a:schemeClr val="accent4">
            <a:lumMod val="40000"/>
            <a:lumOff val="60000"/>
          </a:schemeClr>
        </a:solidFill>
        <a:ln>
          <a:noFill/>
        </a:ln>
        <a:effectLst/>
        <a:scene3d>
          <a:camera prst="orthographicFront">
            <a:rot lat="0" lon="0" rev="0"/>
          </a:camera>
          <a:lightRig rig="contrasting" dir="t">
            <a:rot lat="0" lon="0" rev="7800000"/>
          </a:lightRig>
        </a:scene3d>
        <a:sp3d>
          <a:bevelT w="139700" h="139700"/>
        </a:sp3d>
      </xdr:spPr>
      <xdr:style>
        <a:lnRef idx="1">
          <a:schemeClr val="accent6"/>
        </a:lnRef>
        <a:fillRef idx="2">
          <a:schemeClr val="accent6"/>
        </a:fillRef>
        <a:effectRef idx="1">
          <a:schemeClr val="accent6"/>
        </a:effectRef>
        <a:fontRef idx="minor">
          <a:schemeClr val="dk1"/>
        </a:fontRef>
      </xdr:style>
      <xdr:txBody>
        <a:bodyPr vertOverflow="clip" wrap="square" rtlCol="0" anchor="t"/>
        <a:lstStyle/>
        <a:p>
          <a:r>
            <a:rPr lang="en-AU" sz="1100">
              <a:solidFill>
                <a:schemeClr val="dk1"/>
              </a:solidFill>
              <a:latin typeface="+mn-lt"/>
              <a:ea typeface="+mn-ea"/>
              <a:cs typeface="+mn-cs"/>
            </a:rPr>
            <a:t>Any combination up to 10 tenders can be evaluated. These cells are blank as default. Any of the ten tenderer name cells not being used should be left blank.</a:t>
          </a:r>
          <a:endParaRPr lang="en-AU" sz="1100">
            <a:latin typeface="Arial" pitchFamily="34" charset="0"/>
            <a:cs typeface="Arial" pitchFamily="34" charset="0"/>
          </a:endParaRPr>
        </a:p>
      </xdr:txBody>
    </xdr:sp>
    <xdr:clientData/>
  </xdr:twoCellAnchor>
  <xdr:twoCellAnchor>
    <xdr:from>
      <xdr:col>9</xdr:col>
      <xdr:colOff>21768</xdr:colOff>
      <xdr:row>21</xdr:row>
      <xdr:rowOff>19051</xdr:rowOff>
    </xdr:from>
    <xdr:to>
      <xdr:col>22</xdr:col>
      <xdr:colOff>212269</xdr:colOff>
      <xdr:row>26</xdr:row>
      <xdr:rowOff>38099</xdr:rowOff>
    </xdr:to>
    <xdr:sp macro="" textlink="">
      <xdr:nvSpPr>
        <xdr:cNvPr id="5" name="TextBox 4"/>
        <xdr:cNvSpPr txBox="1"/>
      </xdr:nvSpPr>
      <xdr:spPr>
        <a:xfrm>
          <a:off x="5723161" y="4196444"/>
          <a:ext cx="8150679" cy="835476"/>
        </a:xfrm>
        <a:prstGeom prst="rect">
          <a:avLst/>
        </a:prstGeom>
        <a:solidFill>
          <a:schemeClr val="accent4">
            <a:lumMod val="40000"/>
            <a:lumOff val="60000"/>
          </a:schemeClr>
        </a:solidFill>
        <a:ln>
          <a:noFill/>
        </a:ln>
        <a:effectLst/>
        <a:scene3d>
          <a:camera prst="orthographicFront">
            <a:rot lat="0" lon="0" rev="0"/>
          </a:camera>
          <a:lightRig rig="contrasting" dir="t">
            <a:rot lat="0" lon="0" rev="7800000"/>
          </a:lightRig>
        </a:scene3d>
        <a:sp3d>
          <a:bevelT w="139700" h="139700"/>
        </a:sp3d>
      </xdr:spPr>
      <xdr:style>
        <a:lnRef idx="1">
          <a:schemeClr val="accent6"/>
        </a:lnRef>
        <a:fillRef idx="2">
          <a:schemeClr val="accent6"/>
        </a:fillRef>
        <a:effectRef idx="1">
          <a:schemeClr val="accent6"/>
        </a:effectRef>
        <a:fontRef idx="minor">
          <a:schemeClr val="dk1"/>
        </a:fontRef>
      </xdr:style>
      <xdr:txBody>
        <a:bodyPr vertOverflow="clip" wrap="square" rtlCol="0" anchor="t"/>
        <a:lstStyle/>
        <a:p>
          <a:r>
            <a:rPr lang="en-AU" sz="1100">
              <a:solidFill>
                <a:schemeClr val="dk1"/>
              </a:solidFill>
              <a:latin typeface="+mn-lt"/>
              <a:ea typeface="+mn-ea"/>
              <a:cs typeface="+mn-cs"/>
            </a:rPr>
            <a:t>This includes the proposed area for each pavement type by layer in the reference drawings. This is sourced from the preliminary design information. The Pavement layer description should be completed consistent with that used within the tender schedule. The thickness and density are also entered, and the common densities are included in the spreadsheet. This enables a tonnage of pavement materials to be established.</a:t>
          </a:r>
          <a:endParaRPr lang="en-AU" sz="1100">
            <a:latin typeface="Arial" pitchFamily="34" charset="0"/>
            <a:cs typeface="Arial" pitchFamily="34" charset="0"/>
          </a:endParaRPr>
        </a:p>
      </xdr:txBody>
    </xdr:sp>
    <xdr:clientData/>
  </xdr:twoCellAnchor>
  <xdr:twoCellAnchor>
    <xdr:from>
      <xdr:col>9</xdr:col>
      <xdr:colOff>0</xdr:colOff>
      <xdr:row>29</xdr:row>
      <xdr:rowOff>142875</xdr:rowOff>
    </xdr:from>
    <xdr:to>
      <xdr:col>22</xdr:col>
      <xdr:colOff>190500</xdr:colOff>
      <xdr:row>33</xdr:row>
      <xdr:rowOff>114299</xdr:rowOff>
    </xdr:to>
    <xdr:sp macro="" textlink="">
      <xdr:nvSpPr>
        <xdr:cNvPr id="6" name="TextBox 5"/>
        <xdr:cNvSpPr txBox="1"/>
      </xdr:nvSpPr>
      <xdr:spPr>
        <a:xfrm>
          <a:off x="5676900" y="5591175"/>
          <a:ext cx="8115300" cy="619124"/>
        </a:xfrm>
        <a:prstGeom prst="rect">
          <a:avLst/>
        </a:prstGeom>
        <a:solidFill>
          <a:schemeClr val="accent4">
            <a:lumMod val="40000"/>
            <a:lumOff val="60000"/>
          </a:schemeClr>
        </a:solidFill>
        <a:ln>
          <a:noFill/>
        </a:ln>
        <a:effectLst/>
        <a:scene3d>
          <a:camera prst="orthographicFront">
            <a:rot lat="0" lon="0" rev="0"/>
          </a:camera>
          <a:lightRig rig="contrasting" dir="t">
            <a:rot lat="0" lon="0" rev="7800000"/>
          </a:lightRig>
        </a:scene3d>
        <a:sp3d>
          <a:bevelT w="139700" h="139700"/>
        </a:sp3d>
      </xdr:spPr>
      <xdr:style>
        <a:lnRef idx="1">
          <a:schemeClr val="accent6"/>
        </a:lnRef>
        <a:fillRef idx="2">
          <a:schemeClr val="accent6"/>
        </a:fillRef>
        <a:effectRef idx="1">
          <a:schemeClr val="accent6"/>
        </a:effectRef>
        <a:fontRef idx="minor">
          <a:schemeClr val="dk1"/>
        </a:fontRef>
      </xdr:style>
      <xdr:txBody>
        <a:bodyPr vertOverflow="clip" wrap="square" rtlCol="0" anchor="t"/>
        <a:lstStyle/>
        <a:p>
          <a:r>
            <a:rPr lang="en-AU" sz="1100">
              <a:solidFill>
                <a:schemeClr val="dk1"/>
              </a:solidFill>
              <a:latin typeface="+mn-lt"/>
              <a:ea typeface="+mn-ea"/>
              <a:cs typeface="+mn-cs"/>
            </a:rPr>
            <a:t>They are labelled in the spreadsheet to make finding them easier. They TABS are also colour coded to make finding them easier </a:t>
          </a:r>
          <a:endParaRPr lang="en-AU" sz="1100">
            <a:latin typeface="Arial" pitchFamily="34" charset="0"/>
            <a:cs typeface="Arial" pitchFamily="34" charset="0"/>
          </a:endParaRPr>
        </a:p>
      </xdr:txBody>
    </xdr:sp>
    <xdr:clientData/>
  </xdr:twoCellAnchor>
  <xdr:twoCellAnchor>
    <xdr:from>
      <xdr:col>9</xdr:col>
      <xdr:colOff>0</xdr:colOff>
      <xdr:row>36</xdr:row>
      <xdr:rowOff>0</xdr:rowOff>
    </xdr:from>
    <xdr:to>
      <xdr:col>22</xdr:col>
      <xdr:colOff>190500</xdr:colOff>
      <xdr:row>40</xdr:row>
      <xdr:rowOff>114300</xdr:rowOff>
    </xdr:to>
    <xdr:sp macro="" textlink="">
      <xdr:nvSpPr>
        <xdr:cNvPr id="7" name="TextBox 6"/>
        <xdr:cNvSpPr txBox="1"/>
      </xdr:nvSpPr>
      <xdr:spPr>
        <a:xfrm>
          <a:off x="5676900" y="6581775"/>
          <a:ext cx="8115300" cy="762000"/>
        </a:xfrm>
        <a:prstGeom prst="rect">
          <a:avLst/>
        </a:prstGeom>
        <a:solidFill>
          <a:schemeClr val="accent4">
            <a:lumMod val="40000"/>
            <a:lumOff val="60000"/>
          </a:schemeClr>
        </a:solidFill>
        <a:ln>
          <a:noFill/>
        </a:ln>
        <a:effectLst/>
        <a:scene3d>
          <a:camera prst="orthographicFront">
            <a:rot lat="0" lon="0" rev="0"/>
          </a:camera>
          <a:lightRig rig="contrasting" dir="t">
            <a:rot lat="0" lon="0" rev="7800000"/>
          </a:lightRig>
        </a:scene3d>
        <a:sp3d>
          <a:bevelT w="139700" h="139700"/>
        </a:sp3d>
      </xdr:spPr>
      <xdr:style>
        <a:lnRef idx="1">
          <a:schemeClr val="accent6"/>
        </a:lnRef>
        <a:fillRef idx="2">
          <a:schemeClr val="accent6"/>
        </a:fillRef>
        <a:effectRef idx="1">
          <a:schemeClr val="accent6"/>
        </a:effectRef>
        <a:fontRef idx="minor">
          <a:schemeClr val="dk1"/>
        </a:fontRef>
      </xdr:style>
      <xdr:txBody>
        <a:bodyPr vertOverflow="clip" wrap="square" rtlCol="0" anchor="t"/>
        <a:lstStyle/>
        <a:p>
          <a:r>
            <a:rPr lang="en-AU" sz="1100">
              <a:solidFill>
                <a:schemeClr val="dk1"/>
              </a:solidFill>
              <a:latin typeface="+mn-lt"/>
              <a:ea typeface="+mn-ea"/>
              <a:cs typeface="+mn-cs"/>
            </a:rPr>
            <a:t>Please note that whilst additional fields have been placed into the Technical Services’ Mix Databases for a sustainability rating of each mix, these will be progressively added. If information is required and is not in the respective database please contact Manager Pavement Technology or Team Leader Environmental Strategy for guidance.</a:t>
          </a:r>
          <a:endParaRPr lang="en-AU" sz="1100">
            <a:latin typeface="Arial" pitchFamily="34" charset="0"/>
            <a:cs typeface="Arial" pitchFamily="34" charset="0"/>
          </a:endParaRPr>
        </a:p>
      </xdr:txBody>
    </xdr:sp>
    <xdr:clientData/>
  </xdr:twoCellAnchor>
  <xdr:twoCellAnchor>
    <xdr:from>
      <xdr:col>9</xdr:col>
      <xdr:colOff>0</xdr:colOff>
      <xdr:row>47</xdr:row>
      <xdr:rowOff>161924</xdr:rowOff>
    </xdr:from>
    <xdr:to>
      <xdr:col>22</xdr:col>
      <xdr:colOff>190500</xdr:colOff>
      <xdr:row>52</xdr:row>
      <xdr:rowOff>47624</xdr:rowOff>
    </xdr:to>
    <xdr:sp macro="" textlink="">
      <xdr:nvSpPr>
        <xdr:cNvPr id="8" name="TextBox 7"/>
        <xdr:cNvSpPr txBox="1"/>
      </xdr:nvSpPr>
      <xdr:spPr>
        <a:xfrm>
          <a:off x="5676900" y="8524874"/>
          <a:ext cx="8115300" cy="695325"/>
        </a:xfrm>
        <a:prstGeom prst="rect">
          <a:avLst/>
        </a:prstGeom>
        <a:solidFill>
          <a:schemeClr val="accent4">
            <a:lumMod val="40000"/>
            <a:lumOff val="60000"/>
          </a:schemeClr>
        </a:solidFill>
        <a:ln>
          <a:noFill/>
        </a:ln>
        <a:effectLst/>
        <a:scene3d>
          <a:camera prst="orthographicFront">
            <a:rot lat="0" lon="0" rev="0"/>
          </a:camera>
          <a:lightRig rig="contrasting" dir="t">
            <a:rot lat="0" lon="0" rev="7800000"/>
          </a:lightRig>
        </a:scene3d>
        <a:sp3d>
          <a:bevelT w="139700" h="139700"/>
        </a:sp3d>
      </xdr:spPr>
      <xdr:style>
        <a:lnRef idx="1">
          <a:schemeClr val="accent6"/>
        </a:lnRef>
        <a:fillRef idx="2">
          <a:schemeClr val="accent6"/>
        </a:fillRef>
        <a:effectRef idx="1">
          <a:schemeClr val="accent6"/>
        </a:effectRef>
        <a:fontRef idx="minor">
          <a:schemeClr val="dk1"/>
        </a:fontRef>
      </xdr:style>
      <xdr:txBody>
        <a:bodyPr vertOverflow="clip" wrap="square" rtlCol="0" anchor="t"/>
        <a:lstStyle/>
        <a:p>
          <a:r>
            <a:rPr lang="en-AU" sz="1100">
              <a:solidFill>
                <a:schemeClr val="dk1"/>
              </a:solidFill>
              <a:latin typeface="+mn-lt"/>
              <a:ea typeface="+mn-ea"/>
              <a:cs typeface="+mn-cs"/>
            </a:rPr>
            <a:t>These new initiatives should be forwarded to VicRoads environment (</a:t>
          </a:r>
          <a:r>
            <a:rPr lang="en-AU" sz="1100" u="sng">
              <a:solidFill>
                <a:schemeClr val="dk1"/>
              </a:solidFill>
              <a:latin typeface="+mn-lt"/>
              <a:ea typeface="+mn-ea"/>
              <a:cs typeface="+mn-cs"/>
              <a:hlinkClick xmlns:r="http://schemas.openxmlformats.org/officeDocument/2006/relationships" r:id=""/>
            </a:rPr>
            <a:t>environment@roads.vic.gov.au</a:t>
          </a:r>
          <a:r>
            <a:rPr lang="en-AU" sz="1100">
              <a:solidFill>
                <a:schemeClr val="dk1"/>
              </a:solidFill>
              <a:latin typeface="+mn-lt"/>
              <a:ea typeface="+mn-ea"/>
              <a:cs typeface="+mn-cs"/>
            </a:rPr>
            <a:t>) email address for assessment and inclusion in the list of initiatives.</a:t>
          </a:r>
          <a:endParaRPr lang="en-AU" sz="1100">
            <a:latin typeface="Arial" pitchFamily="34" charset="0"/>
            <a:cs typeface="Arial" pitchFamily="34" charset="0"/>
          </a:endParaRPr>
        </a:p>
      </xdr:txBody>
    </xdr:sp>
    <xdr:clientData/>
  </xdr:twoCellAnchor>
  <xdr:twoCellAnchor>
    <xdr:from>
      <xdr:col>9</xdr:col>
      <xdr:colOff>0</xdr:colOff>
      <xdr:row>53</xdr:row>
      <xdr:rowOff>161924</xdr:rowOff>
    </xdr:from>
    <xdr:to>
      <xdr:col>22</xdr:col>
      <xdr:colOff>190500</xdr:colOff>
      <xdr:row>59</xdr:row>
      <xdr:rowOff>19049</xdr:rowOff>
    </xdr:to>
    <xdr:sp macro="" textlink="">
      <xdr:nvSpPr>
        <xdr:cNvPr id="10" name="TextBox 9"/>
        <xdr:cNvSpPr txBox="1"/>
      </xdr:nvSpPr>
      <xdr:spPr>
        <a:xfrm>
          <a:off x="5676900" y="8953499"/>
          <a:ext cx="8115300" cy="828675"/>
        </a:xfrm>
        <a:prstGeom prst="rect">
          <a:avLst/>
        </a:prstGeom>
        <a:solidFill>
          <a:schemeClr val="accent4">
            <a:lumMod val="40000"/>
            <a:lumOff val="60000"/>
          </a:schemeClr>
        </a:solidFill>
        <a:ln>
          <a:noFill/>
        </a:ln>
        <a:effectLst/>
        <a:scene3d>
          <a:camera prst="orthographicFront">
            <a:rot lat="0" lon="0" rev="0"/>
          </a:camera>
          <a:lightRig rig="contrasting" dir="t">
            <a:rot lat="0" lon="0" rev="7800000"/>
          </a:lightRig>
        </a:scene3d>
        <a:sp3d>
          <a:bevelT w="139700" h="139700"/>
        </a:sp3d>
      </xdr:spPr>
      <xdr:style>
        <a:lnRef idx="1">
          <a:schemeClr val="accent6"/>
        </a:lnRef>
        <a:fillRef idx="2">
          <a:schemeClr val="accent6"/>
        </a:fillRef>
        <a:effectRef idx="1">
          <a:schemeClr val="accent6"/>
        </a:effectRef>
        <a:fontRef idx="minor">
          <a:schemeClr val="dk1"/>
        </a:fontRef>
      </xdr:style>
      <xdr:txBody>
        <a:bodyPr vertOverflow="clip" wrap="square" rtlCol="0" anchor="t"/>
        <a:lstStyle/>
        <a:p>
          <a:r>
            <a:rPr lang="en-AU" sz="1100">
              <a:solidFill>
                <a:schemeClr val="dk1"/>
              </a:solidFill>
              <a:latin typeface="+mn-lt"/>
              <a:ea typeface="+mn-ea"/>
              <a:cs typeface="+mn-cs"/>
            </a:rPr>
            <a:t>As tenders are completed the 'evaluation complete' section of the INPUT TAB should be updated to reflect this by selecting 'yes' from the drop down tabs. </a:t>
          </a:r>
        </a:p>
        <a:p>
          <a:r>
            <a:rPr lang="en-AU" sz="1100">
              <a:solidFill>
                <a:schemeClr val="dk1"/>
              </a:solidFill>
              <a:latin typeface="+mn-lt"/>
              <a:ea typeface="+mn-ea"/>
              <a:cs typeface="+mn-cs"/>
            </a:rPr>
            <a:t>If this step is not completed, the SUMMARY TAB will </a:t>
          </a:r>
          <a:r>
            <a:rPr lang="en-AU" sz="1100" baseline="0">
              <a:solidFill>
                <a:schemeClr val="dk1"/>
              </a:solidFill>
              <a:latin typeface="+mn-lt"/>
              <a:ea typeface="+mn-ea"/>
              <a:cs typeface="+mn-cs"/>
            </a:rPr>
            <a:t> display </a:t>
          </a:r>
          <a:r>
            <a:rPr lang="en-AU" sz="1100">
              <a:solidFill>
                <a:schemeClr val="dk1"/>
              </a:solidFill>
              <a:latin typeface="+mn-lt"/>
              <a:ea typeface="+mn-ea"/>
              <a:cs typeface="+mn-cs"/>
            </a:rPr>
            <a:t>'complete evaluation'  for any</a:t>
          </a:r>
          <a:r>
            <a:rPr lang="en-AU" sz="1100" baseline="0">
              <a:solidFill>
                <a:schemeClr val="dk1"/>
              </a:solidFill>
              <a:latin typeface="+mn-lt"/>
              <a:ea typeface="+mn-ea"/>
              <a:cs typeface="+mn-cs"/>
            </a:rPr>
            <a:t> </a:t>
          </a:r>
          <a:r>
            <a:rPr lang="en-AU" sz="1100">
              <a:solidFill>
                <a:schemeClr val="dk1"/>
              </a:solidFill>
              <a:latin typeface="+mn-lt"/>
              <a:ea typeface="+mn-ea"/>
              <a:cs typeface="+mn-cs"/>
            </a:rPr>
            <a:t>tender where this has not been done.  If there are more tender inputs than required, select the 'No Tender Submitted' option.</a:t>
          </a:r>
          <a:endParaRPr lang="en-AU" sz="1100">
            <a:latin typeface="Arial" pitchFamily="34" charset="0"/>
            <a:cs typeface="Arial" pitchFamily="34" charset="0"/>
          </a:endParaRPr>
        </a:p>
      </xdr:txBody>
    </xdr:sp>
    <xdr:clientData/>
  </xdr:twoCellAnchor>
  <xdr:twoCellAnchor>
    <xdr:from>
      <xdr:col>9</xdr:col>
      <xdr:colOff>0</xdr:colOff>
      <xdr:row>60</xdr:row>
      <xdr:rowOff>0</xdr:rowOff>
    </xdr:from>
    <xdr:to>
      <xdr:col>22</xdr:col>
      <xdr:colOff>190500</xdr:colOff>
      <xdr:row>63</xdr:row>
      <xdr:rowOff>133349</xdr:rowOff>
    </xdr:to>
    <xdr:sp macro="" textlink="">
      <xdr:nvSpPr>
        <xdr:cNvPr id="11" name="TextBox 10"/>
        <xdr:cNvSpPr txBox="1"/>
      </xdr:nvSpPr>
      <xdr:spPr>
        <a:xfrm>
          <a:off x="5676900" y="12573000"/>
          <a:ext cx="8115300" cy="619124"/>
        </a:xfrm>
        <a:prstGeom prst="rect">
          <a:avLst/>
        </a:prstGeom>
        <a:solidFill>
          <a:schemeClr val="accent4">
            <a:lumMod val="40000"/>
            <a:lumOff val="60000"/>
          </a:schemeClr>
        </a:solidFill>
        <a:ln>
          <a:noFill/>
        </a:ln>
        <a:effectLst/>
        <a:scene3d>
          <a:camera prst="orthographicFront">
            <a:rot lat="0" lon="0" rev="0"/>
          </a:camera>
          <a:lightRig rig="contrasting" dir="t">
            <a:rot lat="0" lon="0" rev="7800000"/>
          </a:lightRig>
        </a:scene3d>
        <a:sp3d>
          <a:bevelT w="139700" h="139700"/>
        </a:sp3d>
      </xdr:spPr>
      <xdr:style>
        <a:lnRef idx="1">
          <a:schemeClr val="accent6"/>
        </a:lnRef>
        <a:fillRef idx="2">
          <a:schemeClr val="accent6"/>
        </a:fillRef>
        <a:effectRef idx="1">
          <a:schemeClr val="accent6"/>
        </a:effectRef>
        <a:fontRef idx="minor">
          <a:schemeClr val="dk1"/>
        </a:fontRef>
      </xdr:style>
      <xdr:txBody>
        <a:bodyPr vertOverflow="clip" wrap="square" rtlCol="0" anchor="t"/>
        <a:lstStyle/>
        <a:p>
          <a:r>
            <a:rPr lang="en-AU" sz="1100">
              <a:solidFill>
                <a:schemeClr val="dk1"/>
              </a:solidFill>
              <a:latin typeface="+mn-lt"/>
              <a:ea typeface="+mn-ea"/>
              <a:cs typeface="+mn-cs"/>
            </a:rPr>
            <a:t>The SUMMARY TAB of the spreadsheet takes all of the information and calculates the best value for money. It is only used once the evaluation complete information has been completed in the INPUT TAB.</a:t>
          </a:r>
          <a:r>
            <a:rPr lang="en-AU" sz="1100" baseline="0">
              <a:solidFill>
                <a:schemeClr val="dk1"/>
              </a:solidFill>
              <a:latin typeface="+mn-lt"/>
              <a:ea typeface="+mn-ea"/>
              <a:cs typeface="+mn-cs"/>
            </a:rPr>
            <a:t> </a:t>
          </a:r>
          <a:r>
            <a:rPr lang="en-AU" sz="1100">
              <a:solidFill>
                <a:schemeClr val="dk1"/>
              </a:solidFill>
              <a:latin typeface="+mn-lt"/>
              <a:ea typeface="+mn-ea"/>
              <a:cs typeface="+mn-cs"/>
            </a:rPr>
            <a:t>Complete Evaluation will appear in the Summary tab in red if the Evaluation Complete section has not been completed on the input tab</a:t>
          </a:r>
        </a:p>
      </xdr:txBody>
    </xdr:sp>
    <xdr:clientData/>
  </xdr:twoCellAnchor>
  <xdr:twoCellAnchor>
    <xdr:from>
      <xdr:col>9</xdr:col>
      <xdr:colOff>0</xdr:colOff>
      <xdr:row>65</xdr:row>
      <xdr:rowOff>0</xdr:rowOff>
    </xdr:from>
    <xdr:to>
      <xdr:col>22</xdr:col>
      <xdr:colOff>190500</xdr:colOff>
      <xdr:row>70</xdr:row>
      <xdr:rowOff>28575</xdr:rowOff>
    </xdr:to>
    <xdr:sp macro="" textlink="">
      <xdr:nvSpPr>
        <xdr:cNvPr id="12" name="TextBox 11"/>
        <xdr:cNvSpPr txBox="1"/>
      </xdr:nvSpPr>
      <xdr:spPr>
        <a:xfrm>
          <a:off x="5676900" y="11115675"/>
          <a:ext cx="8115300" cy="838200"/>
        </a:xfrm>
        <a:prstGeom prst="rect">
          <a:avLst/>
        </a:prstGeom>
        <a:solidFill>
          <a:schemeClr val="accent4">
            <a:lumMod val="40000"/>
            <a:lumOff val="60000"/>
          </a:schemeClr>
        </a:solidFill>
        <a:ln>
          <a:noFill/>
        </a:ln>
        <a:effectLst/>
        <a:scene3d>
          <a:camera prst="orthographicFront">
            <a:rot lat="0" lon="0" rev="0"/>
          </a:camera>
          <a:lightRig rig="contrasting" dir="t">
            <a:rot lat="0" lon="0" rev="7800000"/>
          </a:lightRig>
        </a:scene3d>
        <a:sp3d>
          <a:bevelT w="139700" h="139700"/>
        </a:sp3d>
      </xdr:spPr>
      <xdr:style>
        <a:lnRef idx="1">
          <a:schemeClr val="accent6"/>
        </a:lnRef>
        <a:fillRef idx="2">
          <a:schemeClr val="accent6"/>
        </a:fillRef>
        <a:effectRef idx="1">
          <a:schemeClr val="accent6"/>
        </a:effectRef>
        <a:fontRef idx="minor">
          <a:schemeClr val="dk1"/>
        </a:fontRef>
      </xdr:style>
      <xdr:txBody>
        <a:bodyPr vertOverflow="clip" wrap="square" rtlCol="0" anchor="t"/>
        <a:lstStyle/>
        <a:p>
          <a:pPr lvl="0"/>
          <a:r>
            <a:rPr lang="en-AU" sz="1100">
              <a:solidFill>
                <a:schemeClr val="dk1"/>
              </a:solidFill>
              <a:latin typeface="+mn-lt"/>
              <a:ea typeface="+mn-ea"/>
              <a:cs typeface="+mn-cs"/>
            </a:rPr>
            <a:t>Once all of the information from the sustainability attribute schedule has been entered the spreadsheet the spreadsheet can be saved until the balance of the tender technical evaluation has been completed.  At this time the SUMMARY TAB can be updated with information on whether each of the tenders is conforming and the tender prices. Once this final information is complete it will highlight the tender with the best value for money from a sustainability perspective green.</a:t>
          </a:r>
        </a:p>
      </xdr:txBody>
    </xdr:sp>
    <xdr:clientData/>
  </xdr:twoCellAnchor>
  <xdr:twoCellAnchor>
    <xdr:from>
      <xdr:col>9</xdr:col>
      <xdr:colOff>0</xdr:colOff>
      <xdr:row>42</xdr:row>
      <xdr:rowOff>0</xdr:rowOff>
    </xdr:from>
    <xdr:to>
      <xdr:col>22</xdr:col>
      <xdr:colOff>190500</xdr:colOff>
      <xdr:row>46</xdr:row>
      <xdr:rowOff>114300</xdr:rowOff>
    </xdr:to>
    <xdr:sp macro="" textlink="">
      <xdr:nvSpPr>
        <xdr:cNvPr id="13" name="TextBox 12"/>
        <xdr:cNvSpPr txBox="1"/>
      </xdr:nvSpPr>
      <xdr:spPr>
        <a:xfrm>
          <a:off x="5676900" y="7553325"/>
          <a:ext cx="8115300" cy="762000"/>
        </a:xfrm>
        <a:prstGeom prst="rect">
          <a:avLst/>
        </a:prstGeom>
        <a:solidFill>
          <a:schemeClr val="accent4">
            <a:lumMod val="40000"/>
            <a:lumOff val="60000"/>
          </a:schemeClr>
        </a:solidFill>
        <a:ln>
          <a:noFill/>
        </a:ln>
        <a:effectLst/>
        <a:scene3d>
          <a:camera prst="orthographicFront">
            <a:rot lat="0" lon="0" rev="0"/>
          </a:camera>
          <a:lightRig rig="contrasting" dir="t">
            <a:rot lat="0" lon="0" rev="7800000"/>
          </a:lightRig>
        </a:scene3d>
        <a:sp3d>
          <a:bevelT w="139700" h="139700"/>
        </a:sp3d>
      </xdr:spPr>
      <xdr:style>
        <a:lnRef idx="1">
          <a:schemeClr val="accent6"/>
        </a:lnRef>
        <a:fillRef idx="2">
          <a:schemeClr val="accent6"/>
        </a:fillRef>
        <a:effectRef idx="1">
          <a:schemeClr val="accent6"/>
        </a:effectRef>
        <a:fontRef idx="minor">
          <a:schemeClr val="dk1"/>
        </a:fontRef>
      </xdr:style>
      <xdr:txBody>
        <a:bodyPr vertOverflow="clip" wrap="square" rtlCol="0" anchor="t"/>
        <a:lstStyle/>
        <a:p>
          <a:r>
            <a:rPr lang="en-AU" sz="1100" baseline="0">
              <a:solidFill>
                <a:schemeClr val="dk1"/>
              </a:solidFill>
              <a:latin typeface="+mn-lt"/>
              <a:ea typeface="+mn-ea"/>
              <a:cs typeface="+mn-cs"/>
            </a:rPr>
            <a:t>Mixes which elect to utilise additional levels of RAP (beyond the maximum allowable in the specification) and whose tender response has integrated the additional testing requirements as per Hot Mix Specification section 407.09 (c), will receive an additional 2 rating points for the pavement types and layers as nominated in this schedule.  (i.e. up to a potential 12 points for hot mix and 14 points for warm mix). </a:t>
          </a:r>
          <a:endParaRPr lang="en-AU"/>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285753</xdr:colOff>
      <xdr:row>0</xdr:row>
      <xdr:rowOff>176912</xdr:rowOff>
    </xdr:from>
    <xdr:to>
      <xdr:col>11</xdr:col>
      <xdr:colOff>95253</xdr:colOff>
      <xdr:row>27</xdr:row>
      <xdr:rowOff>27235</xdr:rowOff>
    </xdr:to>
    <xdr:sp macro="" textlink="">
      <xdr:nvSpPr>
        <xdr:cNvPr id="3" name="TextBox 2"/>
        <xdr:cNvSpPr txBox="1"/>
      </xdr:nvSpPr>
      <xdr:spPr>
        <a:xfrm>
          <a:off x="14506578" y="176912"/>
          <a:ext cx="4943475" cy="47366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2400" baseline="0" smtClean="0">
              <a:solidFill>
                <a:schemeClr val="dk1"/>
              </a:solidFill>
              <a:latin typeface="+mn-lt"/>
              <a:ea typeface="+mn-ea"/>
              <a:cs typeface="+mn-cs"/>
            </a:rPr>
            <a:t>Mixes which elect to utilise additional levels of RAP (beyond the maximum allowable in the specification) and whose tender response has integrated the additional testing requirements as per Hot Mix Specification section 407.09 (c), will receive an additional 2 rating points for the pavement types and layers as nominated in this schedule.  (i.e. up to a potential 12 points for hot mix and 14 points for warm mix)</a:t>
          </a:r>
          <a:endParaRPr lang="en-AU" sz="2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285753</xdr:colOff>
      <xdr:row>0</xdr:row>
      <xdr:rowOff>176912</xdr:rowOff>
    </xdr:from>
    <xdr:to>
      <xdr:col>11</xdr:col>
      <xdr:colOff>95253</xdr:colOff>
      <xdr:row>27</xdr:row>
      <xdr:rowOff>27235</xdr:rowOff>
    </xdr:to>
    <xdr:sp macro="" textlink="">
      <xdr:nvSpPr>
        <xdr:cNvPr id="3" name="TextBox 2"/>
        <xdr:cNvSpPr txBox="1"/>
      </xdr:nvSpPr>
      <xdr:spPr>
        <a:xfrm>
          <a:off x="14506578" y="176912"/>
          <a:ext cx="4943475" cy="47366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2400" baseline="0" smtClean="0">
              <a:solidFill>
                <a:schemeClr val="dk1"/>
              </a:solidFill>
              <a:latin typeface="+mn-lt"/>
              <a:ea typeface="+mn-ea"/>
              <a:cs typeface="+mn-cs"/>
            </a:rPr>
            <a:t>Mixes which elect to utilise additional levels of RAP (beyond the maximum allowable in the specification) and whose tender response has integrated the additional testing requirements as per Hot Mix Specification section 407.09 (c), will receive an additional 2 rating points for the pavement types and layers as nominated in this schedule.  (i.e. up to a potential 12 points for hot mix and 14 points for warm mix)</a:t>
          </a:r>
          <a:endParaRPr lang="en-AU" sz="2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285753</xdr:colOff>
      <xdr:row>0</xdr:row>
      <xdr:rowOff>176912</xdr:rowOff>
    </xdr:from>
    <xdr:to>
      <xdr:col>11</xdr:col>
      <xdr:colOff>95253</xdr:colOff>
      <xdr:row>27</xdr:row>
      <xdr:rowOff>27235</xdr:rowOff>
    </xdr:to>
    <xdr:sp macro="" textlink="">
      <xdr:nvSpPr>
        <xdr:cNvPr id="3" name="TextBox 2"/>
        <xdr:cNvSpPr txBox="1"/>
      </xdr:nvSpPr>
      <xdr:spPr>
        <a:xfrm>
          <a:off x="14506578" y="176912"/>
          <a:ext cx="4943475" cy="47366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2400" baseline="0" smtClean="0">
              <a:solidFill>
                <a:schemeClr val="dk1"/>
              </a:solidFill>
              <a:latin typeface="+mn-lt"/>
              <a:ea typeface="+mn-ea"/>
              <a:cs typeface="+mn-cs"/>
            </a:rPr>
            <a:t>Mixes which elect to utilise additional levels of RAP (beyond the maximum allowable in the specification) and whose tender response has integrated the additional testing requirements as per Hot Mix Specification section 407.09 (c), will receive an additional 2 rating points for the pavement types and layers as nominated in this schedule.  (i.e. up to a potential 12 points for hot mix and 14 points for warm mix)</a:t>
          </a:r>
          <a:endParaRPr lang="en-AU" sz="2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314324</xdr:colOff>
      <xdr:row>1</xdr:row>
      <xdr:rowOff>76200</xdr:rowOff>
    </xdr:from>
    <xdr:to>
      <xdr:col>16</xdr:col>
      <xdr:colOff>285749</xdr:colOff>
      <xdr:row>31</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212912</xdr:colOff>
      <xdr:row>3</xdr:row>
      <xdr:rowOff>291353</xdr:rowOff>
    </xdr:from>
    <xdr:to>
      <xdr:col>7</xdr:col>
      <xdr:colOff>526677</xdr:colOff>
      <xdr:row>6</xdr:row>
      <xdr:rowOff>0</xdr:rowOff>
    </xdr:to>
    <xdr:sp macro="" textlink="">
      <xdr:nvSpPr>
        <xdr:cNvPr id="2" name="TextBox 1"/>
        <xdr:cNvSpPr txBox="1"/>
      </xdr:nvSpPr>
      <xdr:spPr>
        <a:xfrm>
          <a:off x="6275294" y="291353"/>
          <a:ext cx="6208059" cy="6499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2400"/>
            <a:t>Percentages and Percentage Nomination</a:t>
          </a:r>
          <a:r>
            <a:rPr lang="en-AU" sz="2400" baseline="0"/>
            <a:t> Input</a:t>
          </a:r>
          <a:endParaRPr lang="en-AU" sz="2400"/>
        </a:p>
      </xdr:txBody>
    </xdr:sp>
    <xdr:clientData/>
  </xdr:twoCellAnchor>
  <xdr:twoCellAnchor>
    <xdr:from>
      <xdr:col>3</xdr:col>
      <xdr:colOff>253253</xdr:colOff>
      <xdr:row>14</xdr:row>
      <xdr:rowOff>17929</xdr:rowOff>
    </xdr:from>
    <xdr:to>
      <xdr:col>7</xdr:col>
      <xdr:colOff>567018</xdr:colOff>
      <xdr:row>18</xdr:row>
      <xdr:rowOff>40341</xdr:rowOff>
    </xdr:to>
    <xdr:sp macro="" textlink="">
      <xdr:nvSpPr>
        <xdr:cNvPr id="3" name="TextBox 2"/>
        <xdr:cNvSpPr txBox="1"/>
      </xdr:nvSpPr>
      <xdr:spPr>
        <a:xfrm>
          <a:off x="6315635" y="2427194"/>
          <a:ext cx="6208059" cy="6499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2400"/>
            <a:t>Tender Name</a:t>
          </a:r>
          <a:r>
            <a:rPr lang="en-AU" sz="2400" baseline="0"/>
            <a:t> Input</a:t>
          </a:r>
          <a:endParaRPr lang="en-AU" sz="2400"/>
        </a:p>
      </xdr:txBody>
    </xdr:sp>
    <xdr:clientData/>
  </xdr:twoCellAnchor>
  <xdr:twoCellAnchor>
    <xdr:from>
      <xdr:col>4</xdr:col>
      <xdr:colOff>0</xdr:colOff>
      <xdr:row>27</xdr:row>
      <xdr:rowOff>0</xdr:rowOff>
    </xdr:from>
    <xdr:to>
      <xdr:col>7</xdr:col>
      <xdr:colOff>1165412</xdr:colOff>
      <xdr:row>31</xdr:row>
      <xdr:rowOff>22412</xdr:rowOff>
    </xdr:to>
    <xdr:sp macro="" textlink="">
      <xdr:nvSpPr>
        <xdr:cNvPr id="4" name="TextBox 3"/>
        <xdr:cNvSpPr txBox="1"/>
      </xdr:nvSpPr>
      <xdr:spPr>
        <a:xfrm>
          <a:off x="6914029" y="4482353"/>
          <a:ext cx="6208059" cy="6499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2400"/>
            <a:t>Tender Evaluation </a:t>
          </a:r>
          <a:r>
            <a:rPr lang="en-AU" sz="2400" baseline="0"/>
            <a:t>Input</a:t>
          </a:r>
          <a:endParaRPr lang="en-AU" sz="2400"/>
        </a:p>
      </xdr:txBody>
    </xdr:sp>
    <xdr:clientData/>
  </xdr:twoCellAnchor>
  <xdr:twoCellAnchor>
    <xdr:from>
      <xdr:col>0</xdr:col>
      <xdr:colOff>952500</xdr:colOff>
      <xdr:row>58</xdr:row>
      <xdr:rowOff>56030</xdr:rowOff>
    </xdr:from>
    <xdr:to>
      <xdr:col>4</xdr:col>
      <xdr:colOff>246530</xdr:colOff>
      <xdr:row>62</xdr:row>
      <xdr:rowOff>78442</xdr:rowOff>
    </xdr:to>
    <xdr:sp macro="" textlink="">
      <xdr:nvSpPr>
        <xdr:cNvPr id="5" name="TextBox 4"/>
        <xdr:cNvSpPr txBox="1"/>
      </xdr:nvSpPr>
      <xdr:spPr>
        <a:xfrm>
          <a:off x="952500" y="9412942"/>
          <a:ext cx="6208059" cy="6499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2400"/>
            <a:t>Pavement Information</a:t>
          </a:r>
          <a:r>
            <a:rPr lang="en-AU" sz="2400" baseline="0"/>
            <a:t> Input</a:t>
          </a:r>
          <a:endParaRPr lang="en-AU" sz="2400"/>
        </a:p>
      </xdr:txBody>
    </xdr:sp>
    <xdr:clientData/>
  </xdr:twoCellAnchor>
  <xdr:twoCellAnchor>
    <xdr:from>
      <xdr:col>2</xdr:col>
      <xdr:colOff>1053353</xdr:colOff>
      <xdr:row>143</xdr:row>
      <xdr:rowOff>100854</xdr:rowOff>
    </xdr:from>
    <xdr:to>
      <xdr:col>6</xdr:col>
      <xdr:colOff>3171265</xdr:colOff>
      <xdr:row>151</xdr:row>
      <xdr:rowOff>67235</xdr:rowOff>
    </xdr:to>
    <xdr:sp macro="" textlink="">
      <xdr:nvSpPr>
        <xdr:cNvPr id="6" name="TextBox 5"/>
        <xdr:cNvSpPr txBox="1"/>
      </xdr:nvSpPr>
      <xdr:spPr>
        <a:xfrm>
          <a:off x="5524500" y="23229795"/>
          <a:ext cx="6208059" cy="1221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2400"/>
            <a:t>Other Sustainability Initiative </a:t>
          </a:r>
          <a:r>
            <a:rPr lang="en-AU" sz="2400" baseline="0"/>
            <a:t>Input (Do Not Edit)</a:t>
          </a:r>
        </a:p>
        <a:p>
          <a:r>
            <a:rPr lang="en-AU" sz="2400" baseline="0"/>
            <a:t>Also do not provide to tenderers as this list and the assigned values will change with time.</a:t>
          </a:r>
          <a:endParaRPr lang="en-AU" sz="2400"/>
        </a:p>
      </xdr:txBody>
    </xdr:sp>
    <xdr:clientData/>
  </xdr:twoCellAnchor>
  <xdr:oneCellAnchor>
    <xdr:from>
      <xdr:col>0</xdr:col>
      <xdr:colOff>2100356</xdr:colOff>
      <xdr:row>128</xdr:row>
      <xdr:rowOff>9447</xdr:rowOff>
    </xdr:from>
    <xdr:ext cx="1219436" cy="6997300"/>
    <xdr:sp macro="" textlink="">
      <xdr:nvSpPr>
        <xdr:cNvPr id="8" name="Rectangle 7"/>
        <xdr:cNvSpPr/>
      </xdr:nvSpPr>
      <xdr:spPr>
        <a:xfrm rot="18238641">
          <a:off x="-788576" y="24178350"/>
          <a:ext cx="6997300" cy="1219436"/>
        </a:xfrm>
        <a:prstGeom prst="rect">
          <a:avLst/>
        </a:prstGeom>
        <a:noFill/>
      </xdr:spPr>
      <xdr:txBody>
        <a:bodyPr wrap="none" lIns="91440" tIns="45720" rIns="91440" bIns="45720">
          <a:spAutoFit/>
        </a:bodyPr>
        <a:lstStyle/>
        <a:p>
          <a:pPr algn="ctr"/>
          <a:r>
            <a:rPr lang="en-US" sz="3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For Example Only. Not refelctive of </a:t>
          </a:r>
        </a:p>
        <a:p>
          <a:pPr algn="ctr"/>
          <a:r>
            <a:rPr lang="en-US" sz="3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actual values or technologies</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8</xdr:col>
      <xdr:colOff>285753</xdr:colOff>
      <xdr:row>0</xdr:row>
      <xdr:rowOff>176912</xdr:rowOff>
    </xdr:from>
    <xdr:to>
      <xdr:col>11</xdr:col>
      <xdr:colOff>95253</xdr:colOff>
      <xdr:row>27</xdr:row>
      <xdr:rowOff>27235</xdr:rowOff>
    </xdr:to>
    <xdr:sp macro="" textlink="">
      <xdr:nvSpPr>
        <xdr:cNvPr id="3" name="TextBox 2"/>
        <xdr:cNvSpPr txBox="1"/>
      </xdr:nvSpPr>
      <xdr:spPr>
        <a:xfrm>
          <a:off x="13307789" y="176912"/>
          <a:ext cx="4953000" cy="4762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2400" baseline="0" smtClean="0">
              <a:solidFill>
                <a:schemeClr val="dk1"/>
              </a:solidFill>
              <a:latin typeface="+mn-lt"/>
              <a:ea typeface="+mn-ea"/>
              <a:cs typeface="+mn-cs"/>
            </a:rPr>
            <a:t>Mixes which elect to utilise additional levels of RAP (beyond the maximum allowable in the specification) and whose tender response has integrated the additional testing requirements as per Hot Mix Specification section 407.09 (c), will receive an additional 2 rating points for the pavement types and layers as nominated in this schedule.  (i.e. up to a potential 12 points for hot mix and 14 points for warm mix)</a:t>
          </a:r>
          <a:endParaRPr lang="en-AU" sz="2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285753</xdr:colOff>
      <xdr:row>0</xdr:row>
      <xdr:rowOff>176912</xdr:rowOff>
    </xdr:from>
    <xdr:to>
      <xdr:col>11</xdr:col>
      <xdr:colOff>95253</xdr:colOff>
      <xdr:row>27</xdr:row>
      <xdr:rowOff>27235</xdr:rowOff>
    </xdr:to>
    <xdr:sp macro="" textlink="">
      <xdr:nvSpPr>
        <xdr:cNvPr id="4" name="TextBox 3"/>
        <xdr:cNvSpPr txBox="1"/>
      </xdr:nvSpPr>
      <xdr:spPr>
        <a:xfrm>
          <a:off x="14506578" y="176912"/>
          <a:ext cx="4943475" cy="47366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2400" baseline="0" smtClean="0">
              <a:solidFill>
                <a:schemeClr val="dk1"/>
              </a:solidFill>
              <a:latin typeface="+mn-lt"/>
              <a:ea typeface="+mn-ea"/>
              <a:cs typeface="+mn-cs"/>
            </a:rPr>
            <a:t>Mixes which elect to utilise additional levels of RAP (beyond the maximum allowable in the specification) and whose tender response has integrated the additional testing requirements as per Hot Mix Specification section 407.09 (c), will receive an additional 2 rating points for the pavement types and layers as nominated in this schedule.  (i.e. up to a potential 12 points for hot mix and 14 points for warm mix)</a:t>
          </a:r>
          <a:endParaRPr lang="en-AU" sz="2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285753</xdr:colOff>
      <xdr:row>0</xdr:row>
      <xdr:rowOff>176912</xdr:rowOff>
    </xdr:from>
    <xdr:to>
      <xdr:col>11</xdr:col>
      <xdr:colOff>95253</xdr:colOff>
      <xdr:row>27</xdr:row>
      <xdr:rowOff>27235</xdr:rowOff>
    </xdr:to>
    <xdr:sp macro="" textlink="">
      <xdr:nvSpPr>
        <xdr:cNvPr id="3" name="TextBox 2"/>
        <xdr:cNvSpPr txBox="1"/>
      </xdr:nvSpPr>
      <xdr:spPr>
        <a:xfrm>
          <a:off x="14506578" y="176912"/>
          <a:ext cx="4943475" cy="47366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2400" baseline="0" smtClean="0">
              <a:solidFill>
                <a:schemeClr val="dk1"/>
              </a:solidFill>
              <a:latin typeface="+mn-lt"/>
              <a:ea typeface="+mn-ea"/>
              <a:cs typeface="+mn-cs"/>
            </a:rPr>
            <a:t>Mixes which elect to utilise additional levels of RAP (beyond the maximum allowable in the specification) and whose tender response has integrated the additional testing requirements as per Hot Mix Specification section 407.09 (c), will receive an additional 2 rating points for the pavement types and layers as nominated in this schedule.  (i.e. up to a potential 12 points for hot mix and 14 points for warm mix)</a:t>
          </a:r>
          <a:endParaRPr lang="en-AU" sz="2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285753</xdr:colOff>
      <xdr:row>0</xdr:row>
      <xdr:rowOff>176912</xdr:rowOff>
    </xdr:from>
    <xdr:to>
      <xdr:col>11</xdr:col>
      <xdr:colOff>95253</xdr:colOff>
      <xdr:row>27</xdr:row>
      <xdr:rowOff>27235</xdr:rowOff>
    </xdr:to>
    <xdr:sp macro="" textlink="">
      <xdr:nvSpPr>
        <xdr:cNvPr id="3" name="TextBox 2"/>
        <xdr:cNvSpPr txBox="1"/>
      </xdr:nvSpPr>
      <xdr:spPr>
        <a:xfrm>
          <a:off x="14506578" y="176912"/>
          <a:ext cx="4943475" cy="47366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2400" baseline="0" smtClean="0">
              <a:solidFill>
                <a:schemeClr val="dk1"/>
              </a:solidFill>
              <a:latin typeface="+mn-lt"/>
              <a:ea typeface="+mn-ea"/>
              <a:cs typeface="+mn-cs"/>
            </a:rPr>
            <a:t>Mixes which elect to utilise additional levels of RAP (beyond the maximum allowable in the specification) and whose tender response has integrated the additional testing requirements as per Hot Mix Specification section 407.09 (c), will receive an additional 2 rating points for the pavement types and layers as nominated in this schedule.  (i.e. up to a potential 12 points for hot mix and 14 points for warm mix)</a:t>
          </a:r>
          <a:endParaRPr lang="en-AU" sz="2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285753</xdr:colOff>
      <xdr:row>0</xdr:row>
      <xdr:rowOff>176912</xdr:rowOff>
    </xdr:from>
    <xdr:to>
      <xdr:col>11</xdr:col>
      <xdr:colOff>95253</xdr:colOff>
      <xdr:row>27</xdr:row>
      <xdr:rowOff>27235</xdr:rowOff>
    </xdr:to>
    <xdr:sp macro="" textlink="">
      <xdr:nvSpPr>
        <xdr:cNvPr id="3" name="TextBox 2"/>
        <xdr:cNvSpPr txBox="1"/>
      </xdr:nvSpPr>
      <xdr:spPr>
        <a:xfrm>
          <a:off x="14506578" y="176912"/>
          <a:ext cx="4943475" cy="47366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2400" baseline="0" smtClean="0">
              <a:solidFill>
                <a:schemeClr val="dk1"/>
              </a:solidFill>
              <a:latin typeface="+mn-lt"/>
              <a:ea typeface="+mn-ea"/>
              <a:cs typeface="+mn-cs"/>
            </a:rPr>
            <a:t>Mixes which elect to utilise additional levels of RAP (beyond the maximum allowable in the specification) and whose tender response has integrated the additional testing requirements as per Hot Mix Specification section 407.09 (c), will receive an additional 2 rating points for the pavement types and layers as nominated in this schedule.  (i.e. up to a potential 12 points for hot mix and 14 points for warm mix)</a:t>
          </a:r>
          <a:endParaRPr lang="en-AU" sz="2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285753</xdr:colOff>
      <xdr:row>0</xdr:row>
      <xdr:rowOff>176912</xdr:rowOff>
    </xdr:from>
    <xdr:to>
      <xdr:col>11</xdr:col>
      <xdr:colOff>95253</xdr:colOff>
      <xdr:row>27</xdr:row>
      <xdr:rowOff>27235</xdr:rowOff>
    </xdr:to>
    <xdr:sp macro="" textlink="">
      <xdr:nvSpPr>
        <xdr:cNvPr id="3" name="TextBox 2"/>
        <xdr:cNvSpPr txBox="1"/>
      </xdr:nvSpPr>
      <xdr:spPr>
        <a:xfrm>
          <a:off x="14506578" y="176912"/>
          <a:ext cx="4943475" cy="47366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2400" baseline="0" smtClean="0">
              <a:solidFill>
                <a:schemeClr val="dk1"/>
              </a:solidFill>
              <a:latin typeface="+mn-lt"/>
              <a:ea typeface="+mn-ea"/>
              <a:cs typeface="+mn-cs"/>
            </a:rPr>
            <a:t>Mixes which elect to utilise additional levels of RAP (beyond the maximum allowable in the specification) and whose tender response has integrated the additional testing requirements as per Hot Mix Specification section 407.09 (c), will receive an additional 2 rating points for the pavement types and layers as nominated in this schedule.  (i.e. up to a potential 12 points for hot mix and 14 points for warm mix)</a:t>
          </a:r>
          <a:endParaRPr lang="en-AU" sz="2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285753</xdr:colOff>
      <xdr:row>0</xdr:row>
      <xdr:rowOff>176912</xdr:rowOff>
    </xdr:from>
    <xdr:to>
      <xdr:col>11</xdr:col>
      <xdr:colOff>95253</xdr:colOff>
      <xdr:row>27</xdr:row>
      <xdr:rowOff>27235</xdr:rowOff>
    </xdr:to>
    <xdr:sp macro="" textlink="">
      <xdr:nvSpPr>
        <xdr:cNvPr id="3" name="TextBox 2"/>
        <xdr:cNvSpPr txBox="1"/>
      </xdr:nvSpPr>
      <xdr:spPr>
        <a:xfrm>
          <a:off x="14506578" y="176912"/>
          <a:ext cx="4943475" cy="47366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2400" baseline="0" smtClean="0">
              <a:solidFill>
                <a:schemeClr val="dk1"/>
              </a:solidFill>
              <a:latin typeface="+mn-lt"/>
              <a:ea typeface="+mn-ea"/>
              <a:cs typeface="+mn-cs"/>
            </a:rPr>
            <a:t>Mixes which elect to utilise additional levels of RAP (beyond the maximum allowable in the specification) and whose tender response has integrated the additional testing requirements as per Hot Mix Specification section 407.09 (c), will receive an additional 2 rating points for the pavement types and layers as nominated in this schedule.  (i.e. up to a potential 12 points for hot mix and 14 points for warm mix)</a:t>
          </a:r>
          <a:endParaRPr lang="en-AU" sz="2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C67"/>
  <sheetViews>
    <sheetView tabSelected="1" topLeftCell="E1" zoomScaleNormal="100" workbookViewId="0">
      <selection activeCell="H58" sqref="H58"/>
    </sheetView>
  </sheetViews>
  <sheetFormatPr defaultRowHeight="12.75"/>
  <cols>
    <col min="2" max="2" width="12" customWidth="1"/>
  </cols>
  <sheetData>
    <row r="1" spans="1:3" ht="15">
      <c r="A1" s="93"/>
    </row>
    <row r="2" spans="1:3" ht="15">
      <c r="A2" s="93"/>
    </row>
    <row r="3" spans="1:3" ht="15">
      <c r="A3" s="93" t="s">
        <v>115</v>
      </c>
    </row>
    <row r="4" spans="1:3" ht="15">
      <c r="A4" s="93" t="s">
        <v>211</v>
      </c>
    </row>
    <row r="5" spans="1:3" ht="15">
      <c r="A5" s="93" t="s">
        <v>210</v>
      </c>
    </row>
    <row r="6" spans="1:3" ht="15">
      <c r="A6" s="93"/>
    </row>
    <row r="7" spans="1:3">
      <c r="A7" s="139" t="s">
        <v>31</v>
      </c>
    </row>
    <row r="8" spans="1:3" ht="15.75">
      <c r="B8" s="121"/>
      <c r="C8" s="140" t="s">
        <v>152</v>
      </c>
    </row>
    <row r="10" spans="1:3">
      <c r="A10" s="139" t="s">
        <v>153</v>
      </c>
    </row>
    <row r="11" spans="1:3">
      <c r="A11">
        <v>1</v>
      </c>
      <c r="B11" s="78" t="s">
        <v>162</v>
      </c>
    </row>
    <row r="12" spans="1:3">
      <c r="B12" s="120" t="s">
        <v>163</v>
      </c>
    </row>
    <row r="13" spans="1:3">
      <c r="B13" s="57" t="s">
        <v>164</v>
      </c>
    </row>
    <row r="14" spans="1:3">
      <c r="B14" s="57"/>
    </row>
    <row r="16" spans="1:3">
      <c r="A16">
        <v>2</v>
      </c>
      <c r="B16" s="78" t="s">
        <v>166</v>
      </c>
    </row>
    <row r="21" spans="1:2">
      <c r="A21">
        <v>3</v>
      </c>
      <c r="B21" s="141" t="s">
        <v>212</v>
      </c>
    </row>
    <row r="22" spans="1:2">
      <c r="B22" s="142" t="s">
        <v>213</v>
      </c>
    </row>
    <row r="23" spans="1:2">
      <c r="B23" s="57" t="s">
        <v>148</v>
      </c>
    </row>
    <row r="24" spans="1:2">
      <c r="B24" s="142" t="s">
        <v>214</v>
      </c>
    </row>
    <row r="25" spans="1:2">
      <c r="B25" s="57" t="s">
        <v>149</v>
      </c>
    </row>
    <row r="26" spans="1:2">
      <c r="B26" s="57" t="s">
        <v>150</v>
      </c>
    </row>
    <row r="27" spans="1:2">
      <c r="B27" s="57" t="s">
        <v>151</v>
      </c>
    </row>
    <row r="28" spans="1:2">
      <c r="B28" s="57" t="s">
        <v>167</v>
      </c>
    </row>
    <row r="30" spans="1:2">
      <c r="A30" s="139" t="s">
        <v>154</v>
      </c>
    </row>
    <row r="31" spans="1:2">
      <c r="A31">
        <v>6</v>
      </c>
      <c r="B31" s="78" t="s">
        <v>168</v>
      </c>
    </row>
    <row r="32" spans="1:2">
      <c r="B32" t="s">
        <v>99</v>
      </c>
    </row>
    <row r="33" spans="1:2">
      <c r="B33" s="78" t="s">
        <v>169</v>
      </c>
    </row>
    <row r="34" spans="1:2">
      <c r="B34" s="57" t="s">
        <v>67</v>
      </c>
    </row>
    <row r="35" spans="1:2">
      <c r="B35" s="57"/>
    </row>
    <row r="37" spans="1:2">
      <c r="A37">
        <v>7</v>
      </c>
      <c r="B37" t="s">
        <v>49</v>
      </c>
    </row>
    <row r="38" spans="1:2">
      <c r="B38" s="57" t="s">
        <v>170</v>
      </c>
    </row>
    <row r="39" spans="1:2">
      <c r="B39" t="s">
        <v>45</v>
      </c>
    </row>
    <row r="40" spans="1:2">
      <c r="B40" t="s">
        <v>46</v>
      </c>
    </row>
    <row r="41" spans="1:2">
      <c r="B41" s="142" t="s">
        <v>215</v>
      </c>
    </row>
    <row r="42" spans="1:2">
      <c r="B42" t="s">
        <v>108</v>
      </c>
    </row>
    <row r="43" spans="1:2">
      <c r="B43" t="s">
        <v>47</v>
      </c>
    </row>
    <row r="44" spans="1:2">
      <c r="B44" t="s">
        <v>48</v>
      </c>
    </row>
    <row r="49" spans="1:2">
      <c r="A49">
        <v>8</v>
      </c>
      <c r="B49" s="57" t="s">
        <v>156</v>
      </c>
    </row>
    <row r="50" spans="1:2">
      <c r="B50" s="57" t="s">
        <v>155</v>
      </c>
    </row>
    <row r="51" spans="1:2">
      <c r="B51" s="57" t="s">
        <v>157</v>
      </c>
    </row>
    <row r="52" spans="1:2">
      <c r="B52" s="57" t="s">
        <v>159</v>
      </c>
    </row>
    <row r="53" spans="1:2">
      <c r="B53" s="57" t="s">
        <v>158</v>
      </c>
    </row>
    <row r="55" spans="1:2">
      <c r="A55">
        <v>10</v>
      </c>
      <c r="B55" s="57" t="s">
        <v>68</v>
      </c>
    </row>
    <row r="56" spans="1:2">
      <c r="B56" s="141" t="s">
        <v>216</v>
      </c>
    </row>
    <row r="57" spans="1:2">
      <c r="B57" s="78"/>
    </row>
    <row r="58" spans="1:2">
      <c r="B58" s="78"/>
    </row>
    <row r="59" spans="1:2">
      <c r="B59" s="78"/>
    </row>
    <row r="61" spans="1:2">
      <c r="A61">
        <v>11</v>
      </c>
      <c r="B61" s="78" t="s">
        <v>109</v>
      </c>
    </row>
    <row r="62" spans="1:2">
      <c r="B62" s="57" t="s">
        <v>171</v>
      </c>
    </row>
    <row r="63" spans="1:2">
      <c r="B63" s="57" t="s">
        <v>203</v>
      </c>
    </row>
    <row r="64" spans="1:2">
      <c r="B64" s="57"/>
    </row>
    <row r="66" spans="1:2">
      <c r="A66">
        <v>12</v>
      </c>
      <c r="B66" s="78" t="s">
        <v>113</v>
      </c>
    </row>
    <row r="67" spans="1:2">
      <c r="B67" t="s">
        <v>114</v>
      </c>
    </row>
  </sheetData>
  <sheetProtection password="F70E" sheet="1" objects="1" scenarios="1"/>
  <phoneticPr fontId="2" type="noConversion"/>
  <hyperlinks>
    <hyperlink ref="B16" location="'INPUT '!A9" display="Enter the names of the Tenders in cells B10 to B19 of the INPUT TAB"/>
    <hyperlink ref="B11" location="'INPUT '!A1" display="Complete the grey cells in the INPUT Tab cells B1, B4 and B5"/>
    <hyperlink ref="B31" location="'INPUT '!A23" display="Use the hyperlinks in the INPUT tab in cells A24 to A52 to navigate to the evaluation"/>
    <hyperlink ref="B33" location="'INPUT '!B24" display="relevant cell in the B24 to 47 Range to reflect. If the tenderers are not all used, then"/>
    <hyperlink ref="B56" location="'INPUT '!B25" display="B25 to B47 in the 'INPUT' tab are updated."/>
    <hyperlink ref="B61" location="Summary!A1" display="Once the inputs are completed, go to the 'Summary' tab. Enter wither the tenders"/>
    <hyperlink ref="B21" location="'INPUT '!F2" display="Complete the Pavement details as approariate in Cells F2 to F58 of the INPUT tab."/>
    <hyperlink ref="B66" location="Summary!A1" display="The adjusted tender prices for evaluation appear in column K of the Summary Tab. The lowest price will be highlighted green."/>
  </hyperlinks>
  <pageMargins left="0.75" right="0.75" top="1" bottom="1" header="0.5" footer="0.5"/>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12" enableFormatConditionsCalculation="0">
    <tabColor indexed="45"/>
  </sheetPr>
  <dimension ref="A1:J75"/>
  <sheetViews>
    <sheetView topLeftCell="A34" zoomScale="70" zoomScaleNormal="70" workbookViewId="0">
      <selection activeCell="D58" sqref="D58"/>
    </sheetView>
  </sheetViews>
  <sheetFormatPr defaultRowHeight="12.75"/>
  <cols>
    <col min="1" max="1" width="23.7109375" customWidth="1"/>
    <col min="2" max="2" width="32.85546875" customWidth="1"/>
    <col min="3" max="3" width="17.28515625" customWidth="1"/>
    <col min="4" max="4" width="41.42578125" customWidth="1"/>
    <col min="5" max="5" width="18.85546875" customWidth="1"/>
    <col min="6" max="6" width="31.42578125" bestFit="1" customWidth="1"/>
    <col min="7" max="7" width="31.42578125" customWidth="1"/>
    <col min="8" max="8" width="11" customWidth="1"/>
    <col min="9" max="9" width="13" customWidth="1"/>
    <col min="10" max="10" width="35.42578125" bestFit="1" customWidth="1"/>
    <col min="11" max="11" width="28.5703125" customWidth="1"/>
  </cols>
  <sheetData>
    <row r="1" spans="1:10" ht="34.5">
      <c r="A1" s="91" t="str">
        <f>'INPUT '!B35</f>
        <v>Road Builder (SP)</v>
      </c>
      <c r="D1" s="94" t="s">
        <v>110</v>
      </c>
      <c r="E1" s="4" t="s">
        <v>7</v>
      </c>
      <c r="F1" t="s">
        <v>101</v>
      </c>
      <c r="G1" t="s">
        <v>102</v>
      </c>
    </row>
    <row r="2" spans="1:10">
      <c r="E2" s="3">
        <v>0</v>
      </c>
      <c r="F2" t="s">
        <v>103</v>
      </c>
      <c r="G2" t="s">
        <v>106</v>
      </c>
    </row>
    <row r="3" spans="1:10" ht="14.25">
      <c r="A3" s="100" t="s">
        <v>9</v>
      </c>
      <c r="B3" s="100">
        <f>'INPUT '!B7</f>
        <v>3</v>
      </c>
      <c r="E3" s="3">
        <v>2</v>
      </c>
      <c r="F3" t="s">
        <v>104</v>
      </c>
      <c r="G3" t="s">
        <v>106</v>
      </c>
    </row>
    <row r="4" spans="1:10">
      <c r="E4">
        <v>5</v>
      </c>
      <c r="F4" t="s">
        <v>103</v>
      </c>
      <c r="G4" t="s">
        <v>107</v>
      </c>
    </row>
    <row r="5" spans="1:10">
      <c r="E5">
        <v>7</v>
      </c>
      <c r="F5" t="s">
        <v>104</v>
      </c>
      <c r="G5" t="s">
        <v>107</v>
      </c>
    </row>
    <row r="6" spans="1:10">
      <c r="E6">
        <v>10</v>
      </c>
      <c r="F6" t="s">
        <v>103</v>
      </c>
      <c r="G6" t="s">
        <v>105</v>
      </c>
    </row>
    <row r="7" spans="1:10" ht="15">
      <c r="D7" s="11"/>
      <c r="E7">
        <v>12</v>
      </c>
      <c r="F7" t="s">
        <v>104</v>
      </c>
      <c r="G7" t="s">
        <v>105</v>
      </c>
    </row>
    <row r="8" spans="1:10">
      <c r="A8" s="136" t="s">
        <v>0</v>
      </c>
      <c r="B8" s="137"/>
      <c r="C8" s="138"/>
      <c r="D8" s="133" t="s">
        <v>139</v>
      </c>
      <c r="E8" s="138"/>
      <c r="F8" s="133" t="s">
        <v>140</v>
      </c>
      <c r="G8" s="134"/>
      <c r="H8" s="135"/>
    </row>
    <row r="9" spans="1:10" ht="26.25" thickBot="1">
      <c r="A9" s="9" t="s">
        <v>1</v>
      </c>
      <c r="B9" s="9" t="s">
        <v>2</v>
      </c>
      <c r="C9" s="56" t="s">
        <v>137</v>
      </c>
      <c r="D9" s="56" t="s">
        <v>138</v>
      </c>
      <c r="E9" s="9" t="s">
        <v>100</v>
      </c>
      <c r="F9" s="9" t="s">
        <v>44</v>
      </c>
      <c r="G9" s="9" t="s">
        <v>4</v>
      </c>
      <c r="H9" s="9" t="s">
        <v>3</v>
      </c>
    </row>
    <row r="10" spans="1:10">
      <c r="A10" s="43" t="str">
        <f>IF('INPUT '!A66="","",'INPUT '!A66)</f>
        <v>Lower Subbase</v>
      </c>
      <c r="B10" s="30" t="str">
        <f>IF('INPUT '!B66="","",'INPUT '!B66)</f>
        <v>Pavement Type X1</v>
      </c>
      <c r="C10" s="30" t="s">
        <v>56</v>
      </c>
      <c r="D10" s="124" t="s">
        <v>146</v>
      </c>
      <c r="E10" s="124">
        <v>10</v>
      </c>
      <c r="F10" s="30">
        <f>IF('INPUT '!G66="","",'INPUT '!G66)</f>
        <v>13440.000000000002</v>
      </c>
      <c r="G10" s="59">
        <f t="shared" ref="G10:G73" si="0">IF(F10="","",F10/$F$74)</f>
        <v>0.15771969135316707</v>
      </c>
      <c r="H10" s="31">
        <f t="shared" ref="H10:H73" si="1">IF(G10="","",E10*G10)</f>
        <v>1.5771969135316708</v>
      </c>
    </row>
    <row r="11" spans="1:10">
      <c r="A11" s="44" t="str">
        <f>IF('INPUT '!A67="","",'INPUT '!A67)</f>
        <v/>
      </c>
      <c r="B11" s="21" t="str">
        <f>IF('INPUT '!B67="","",'INPUT '!B67)</f>
        <v>Pavement Type X2</v>
      </c>
      <c r="C11" s="21" t="str">
        <f>IF('INPUT '!C67="","",'INPUT '!C67)</f>
        <v>CL 4 Crushed Rock</v>
      </c>
      <c r="D11" s="119" t="s">
        <v>146</v>
      </c>
      <c r="E11" s="119">
        <v>10</v>
      </c>
      <c r="F11" s="21">
        <f>IF('INPUT '!G67="","",'INPUT '!G67)</f>
        <v>1344.0000000000002</v>
      </c>
      <c r="G11" s="60">
        <f t="shared" si="0"/>
        <v>1.5771969135316706E-2</v>
      </c>
      <c r="H11" s="32">
        <f t="shared" si="1"/>
        <v>0.15771969135316705</v>
      </c>
      <c r="J11" s="92"/>
    </row>
    <row r="12" spans="1:10">
      <c r="A12" s="44" t="str">
        <f>IF('INPUT '!A68="","",'INPUT '!A68)</f>
        <v/>
      </c>
      <c r="B12" s="21" t="str">
        <f>IF('INPUT '!B68="","",'INPUT '!B68)</f>
        <v>Pavement Type X3</v>
      </c>
      <c r="C12" s="21" t="str">
        <f>IF('INPUT '!C68="","",'INPUT '!C68)</f>
        <v>CL 4 Crushed Rock</v>
      </c>
      <c r="D12" s="119" t="s">
        <v>146</v>
      </c>
      <c r="E12" s="119">
        <v>10</v>
      </c>
      <c r="F12" s="21">
        <f>IF('INPUT '!G68="","",'INPUT '!G68)</f>
        <v>224.00000000000003</v>
      </c>
      <c r="G12" s="60">
        <f t="shared" si="0"/>
        <v>2.6286615225527845E-3</v>
      </c>
      <c r="H12" s="32">
        <f t="shared" si="1"/>
        <v>2.6286615225527846E-2</v>
      </c>
      <c r="J12" s="92"/>
    </row>
    <row r="13" spans="1:10">
      <c r="A13" s="44" t="str">
        <f>IF('INPUT '!A69="","",'INPUT '!A69)</f>
        <v/>
      </c>
      <c r="B13" s="21" t="str">
        <f>IF('INPUT '!B69="","",'INPUT '!B69)</f>
        <v>DSA 1</v>
      </c>
      <c r="C13" s="21" t="str">
        <f>IF('INPUT '!C69="","",'INPUT '!C69)</f>
        <v>CL 4 Crushed Rock</v>
      </c>
      <c r="D13" s="119" t="s">
        <v>146</v>
      </c>
      <c r="E13" s="119">
        <v>10</v>
      </c>
      <c r="F13" s="21">
        <f>IF('INPUT '!G69="","",'INPUT '!G69)</f>
        <v>4032.0000000000005</v>
      </c>
      <c r="G13" s="60">
        <f t="shared" si="0"/>
        <v>4.7315907405950118E-2</v>
      </c>
      <c r="H13" s="32">
        <f t="shared" si="1"/>
        <v>0.47315907405950119</v>
      </c>
      <c r="J13" s="57"/>
    </row>
    <row r="14" spans="1:10">
      <c r="A14" s="44" t="str">
        <f>IF('INPUT '!A70="","",'INPUT '!A70)</f>
        <v/>
      </c>
      <c r="B14" s="21" t="str">
        <f>IF('INPUT '!B70="","",'INPUT '!B70)</f>
        <v>DSA 2</v>
      </c>
      <c r="C14" s="21" t="str">
        <f>IF('INPUT '!C70="","",'INPUT '!C70)</f>
        <v>CL 4 Crushed Rock</v>
      </c>
      <c r="D14" s="119" t="s">
        <v>146</v>
      </c>
      <c r="E14" s="119">
        <v>10</v>
      </c>
      <c r="F14" s="21">
        <f>IF('INPUT '!G70="","",'INPUT '!G70)</f>
        <v>5600.0000000000009</v>
      </c>
      <c r="G14" s="60">
        <f t="shared" si="0"/>
        <v>6.5716538063819607E-2</v>
      </c>
      <c r="H14" s="32">
        <f t="shared" si="1"/>
        <v>0.65716538063819607</v>
      </c>
    </row>
    <row r="15" spans="1:10">
      <c r="A15" s="44" t="str">
        <f>IF('INPUT '!A71="","",'INPUT '!A71)</f>
        <v/>
      </c>
      <c r="B15" s="21" t="str">
        <f>IF('INPUT '!B71="","",'INPUT '!B71)</f>
        <v/>
      </c>
      <c r="C15" s="21" t="str">
        <f>IF('INPUT '!C71="","",'INPUT '!C71)</f>
        <v/>
      </c>
      <c r="D15" s="119"/>
      <c r="E15" s="119"/>
      <c r="F15" s="21" t="str">
        <f>IF('INPUT '!G71="","",'INPUT '!G71)</f>
        <v/>
      </c>
      <c r="G15" s="60" t="str">
        <f t="shared" si="0"/>
        <v/>
      </c>
      <c r="H15" s="32" t="str">
        <f t="shared" si="1"/>
        <v/>
      </c>
    </row>
    <row r="16" spans="1:10">
      <c r="A16" s="44" t="str">
        <f>IF('INPUT '!A72="","",'INPUT '!A72)</f>
        <v/>
      </c>
      <c r="B16" s="21" t="str">
        <f>IF('INPUT '!B72="","",'INPUT '!B72)</f>
        <v/>
      </c>
      <c r="C16" s="21" t="str">
        <f>IF('INPUT '!C72="","",'INPUT '!C72)</f>
        <v/>
      </c>
      <c r="D16" s="119"/>
      <c r="E16" s="119"/>
      <c r="F16" s="21" t="str">
        <f>IF('INPUT '!G72="","",'INPUT '!G72)</f>
        <v/>
      </c>
      <c r="G16" s="60" t="str">
        <f t="shared" si="0"/>
        <v/>
      </c>
      <c r="H16" s="32" t="str">
        <f t="shared" si="1"/>
        <v/>
      </c>
    </row>
    <row r="17" spans="1:8" ht="13.5" thickBot="1">
      <c r="A17" s="45" t="str">
        <f>IF('INPUT '!A73="","",'INPUT '!A73)</f>
        <v/>
      </c>
      <c r="B17" s="33" t="str">
        <f>IF('INPUT '!B73="","",'INPUT '!B73)</f>
        <v/>
      </c>
      <c r="C17" s="33" t="str">
        <f>IF('INPUT '!C73="","",'INPUT '!C73)</f>
        <v/>
      </c>
      <c r="D17" s="125"/>
      <c r="E17" s="125"/>
      <c r="F17" s="33" t="str">
        <f>IF('INPUT '!G73="","",'INPUT '!G73)</f>
        <v/>
      </c>
      <c r="G17" s="61" t="str">
        <f t="shared" si="0"/>
        <v/>
      </c>
      <c r="H17" s="34" t="str">
        <f t="shared" si="1"/>
        <v/>
      </c>
    </row>
    <row r="18" spans="1:8">
      <c r="A18" s="46" t="str">
        <f>IF('INPUT '!A74="","",'INPUT '!A74)</f>
        <v>Subbase</v>
      </c>
      <c r="B18" s="28" t="str">
        <f>IF('INPUT '!B74="","",'INPUT '!B74)</f>
        <v>Pavement Type X1</v>
      </c>
      <c r="C18" s="28" t="str">
        <f>IF('INPUT '!C74="","",'INPUT '!C74)</f>
        <v>CL 3 Crushed Rock</v>
      </c>
      <c r="D18" s="126" t="s">
        <v>146</v>
      </c>
      <c r="E18" s="126">
        <v>10</v>
      </c>
      <c r="F18" s="28">
        <f>IF('INPUT '!G74="","",'INPUT '!G74)</f>
        <v>17920</v>
      </c>
      <c r="G18" s="62">
        <f t="shared" si="0"/>
        <v>0.21029292180422271</v>
      </c>
      <c r="H18" s="28">
        <f t="shared" si="1"/>
        <v>2.102929218042227</v>
      </c>
    </row>
    <row r="19" spans="1:8">
      <c r="A19" s="44" t="str">
        <f>IF('INPUT '!A75="","",'INPUT '!A75)</f>
        <v/>
      </c>
      <c r="B19" s="21" t="str">
        <f>IF('INPUT '!B75="","",'INPUT '!B75)</f>
        <v>Pavement Type X2</v>
      </c>
      <c r="C19" s="21" t="str">
        <f>IF('INPUT '!C75="","",'INPUT '!C75)</f>
        <v>CL 3 Crushed Rock</v>
      </c>
      <c r="D19" s="119" t="s">
        <v>146</v>
      </c>
      <c r="E19" s="119">
        <v>10</v>
      </c>
      <c r="F19" s="21">
        <f>IF('INPUT '!G75="","",'INPUT '!G75)</f>
        <v>1008.0000000000001</v>
      </c>
      <c r="G19" s="60">
        <f t="shared" si="0"/>
        <v>1.182897685148753E-2</v>
      </c>
      <c r="H19" s="21">
        <f t="shared" si="1"/>
        <v>0.1182897685148753</v>
      </c>
    </row>
    <row r="20" spans="1:8">
      <c r="A20" s="44" t="str">
        <f>IF('INPUT '!A76="","",'INPUT '!A76)</f>
        <v/>
      </c>
      <c r="B20" s="21" t="str">
        <f>IF('INPUT '!B76="","",'INPUT '!B76)</f>
        <v>Pavement Type X3</v>
      </c>
      <c r="C20" s="21" t="str">
        <f>IF('INPUT '!C76="","",'INPUT '!C76)</f>
        <v>CL 3 Crushed Rock</v>
      </c>
      <c r="D20" s="119" t="s">
        <v>146</v>
      </c>
      <c r="E20" s="119">
        <v>10</v>
      </c>
      <c r="F20" s="21">
        <f>IF('INPUT '!G76="","",'INPUT '!G76)</f>
        <v>224.00000000000003</v>
      </c>
      <c r="G20" s="60">
        <f t="shared" si="0"/>
        <v>2.6286615225527845E-3</v>
      </c>
      <c r="H20" s="21">
        <f t="shared" si="1"/>
        <v>2.6286615225527846E-2</v>
      </c>
    </row>
    <row r="21" spans="1:8">
      <c r="A21" s="44" t="str">
        <f>IF('INPUT '!A77="","",'INPUT '!A77)</f>
        <v/>
      </c>
      <c r="B21" s="21" t="str">
        <f>IF('INPUT '!B77="","",'INPUT '!B77)</f>
        <v>Pavement Type X4</v>
      </c>
      <c r="C21" s="21" t="str">
        <f>IF('INPUT '!C77="","",'INPUT '!C77)</f>
        <v>CL 4 Crushed Rock</v>
      </c>
      <c r="D21" s="119" t="s">
        <v>146</v>
      </c>
      <c r="E21" s="119">
        <v>10</v>
      </c>
      <c r="F21" s="21">
        <f>IF('INPUT '!G77="","",'INPUT '!G77)</f>
        <v>896.00000000000011</v>
      </c>
      <c r="G21" s="60">
        <f t="shared" si="0"/>
        <v>1.0514646090211138E-2</v>
      </c>
      <c r="H21" s="21">
        <f t="shared" si="1"/>
        <v>0.10514646090211138</v>
      </c>
    </row>
    <row r="22" spans="1:8">
      <c r="A22" s="44" t="str">
        <f>IF('INPUT '!A78="","",'INPUT '!A78)</f>
        <v/>
      </c>
      <c r="B22" s="21" t="str">
        <f>IF('INPUT '!B78="","",'INPUT '!B78)</f>
        <v/>
      </c>
      <c r="C22" s="21" t="str">
        <f>IF('INPUT '!C78="","",'INPUT '!C78)</f>
        <v/>
      </c>
      <c r="D22" s="119"/>
      <c r="E22" s="119"/>
      <c r="F22" s="21" t="str">
        <f>IF('INPUT '!G78="","",'INPUT '!G78)</f>
        <v/>
      </c>
      <c r="G22" s="60" t="str">
        <f t="shared" si="0"/>
        <v/>
      </c>
      <c r="H22" s="21" t="str">
        <f t="shared" si="1"/>
        <v/>
      </c>
    </row>
    <row r="23" spans="1:8">
      <c r="A23" s="44" t="str">
        <f>IF('INPUT '!A79="","",'INPUT '!A79)</f>
        <v/>
      </c>
      <c r="B23" s="21" t="str">
        <f>IF('INPUT '!B79="","",'INPUT '!B79)</f>
        <v/>
      </c>
      <c r="C23" s="21" t="str">
        <f>IF('INPUT '!C79="","",'INPUT '!C79)</f>
        <v/>
      </c>
      <c r="D23" s="119"/>
      <c r="E23" s="119"/>
      <c r="F23" s="21" t="str">
        <f>IF('INPUT '!G79="","",'INPUT '!G79)</f>
        <v/>
      </c>
      <c r="G23" s="60" t="str">
        <f t="shared" si="0"/>
        <v/>
      </c>
      <c r="H23" s="21" t="str">
        <f t="shared" si="1"/>
        <v/>
      </c>
    </row>
    <row r="24" spans="1:8">
      <c r="A24" s="44" t="str">
        <f>IF('INPUT '!A80="","",'INPUT '!A80)</f>
        <v/>
      </c>
      <c r="B24" s="21" t="str">
        <f>IF('INPUT '!B80="","",'INPUT '!B80)</f>
        <v/>
      </c>
      <c r="C24" s="21" t="str">
        <f>IF('INPUT '!C80="","",'INPUT '!C80)</f>
        <v/>
      </c>
      <c r="D24" s="119"/>
      <c r="E24" s="119"/>
      <c r="F24" s="21" t="str">
        <f>IF('INPUT '!G80="","",'INPUT '!G80)</f>
        <v/>
      </c>
      <c r="G24" s="60" t="str">
        <f t="shared" si="0"/>
        <v/>
      </c>
      <c r="H24" s="21" t="str">
        <f t="shared" si="1"/>
        <v/>
      </c>
    </row>
    <row r="25" spans="1:8" ht="13.5" thickBot="1">
      <c r="A25" s="47" t="str">
        <f>IF('INPUT '!A81="","",'INPUT '!A81)</f>
        <v/>
      </c>
      <c r="B25" s="29" t="str">
        <f>IF('INPUT '!B81="","",'INPUT '!B81)</f>
        <v/>
      </c>
      <c r="C25" s="29" t="str">
        <f>IF('INPUT '!C81="","",'INPUT '!C81)</f>
        <v/>
      </c>
      <c r="D25" s="127"/>
      <c r="E25" s="127"/>
      <c r="F25" s="29" t="str">
        <f>IF('INPUT '!G81="","",'INPUT '!G81)</f>
        <v/>
      </c>
      <c r="G25" s="63" t="str">
        <f t="shared" si="0"/>
        <v/>
      </c>
      <c r="H25" s="29" t="str">
        <f t="shared" si="1"/>
        <v/>
      </c>
    </row>
    <row r="26" spans="1:8">
      <c r="A26" s="43" t="str">
        <f>IF('INPUT '!A82="","",'INPUT '!A82)</f>
        <v>Upper Subbase</v>
      </c>
      <c r="B26" s="30" t="str">
        <f>IF('INPUT '!B82="","",'INPUT '!B82)</f>
        <v>DSA 1</v>
      </c>
      <c r="C26" s="30" t="str">
        <f>IF('INPUT '!C82="","",'INPUT '!C82)</f>
        <v>CTCR/CTCC</v>
      </c>
      <c r="D26" s="124" t="s">
        <v>195</v>
      </c>
      <c r="E26" s="124">
        <v>10</v>
      </c>
      <c r="F26" s="30">
        <f>IF('INPUT '!G82="","",'INPUT '!G82)</f>
        <v>3024.0000000000005</v>
      </c>
      <c r="G26" s="59">
        <f t="shared" si="0"/>
        <v>3.5486930554462587E-2</v>
      </c>
      <c r="H26" s="31">
        <f t="shared" si="1"/>
        <v>0.35486930554462587</v>
      </c>
    </row>
    <row r="27" spans="1:8">
      <c r="A27" s="44" t="str">
        <f>IF('INPUT '!A83="","",'INPUT '!A83)</f>
        <v/>
      </c>
      <c r="B27" s="21" t="str">
        <f>IF('INPUT '!B83="","",'INPUT '!B83)</f>
        <v>DSA 2</v>
      </c>
      <c r="C27" s="21" t="str">
        <f>IF('INPUT '!C83="","",'INPUT '!C83)</f>
        <v>CTCR/CTCC</v>
      </c>
      <c r="D27" s="119" t="s">
        <v>195</v>
      </c>
      <c r="E27" s="119">
        <v>10</v>
      </c>
      <c r="F27" s="21">
        <f>IF('INPUT '!G83="","",'INPUT '!G83)</f>
        <v>4200</v>
      </c>
      <c r="G27" s="60">
        <f t="shared" si="0"/>
        <v>4.9287403547864699E-2</v>
      </c>
      <c r="H27" s="32">
        <f t="shared" si="1"/>
        <v>0.492874035478647</v>
      </c>
    </row>
    <row r="28" spans="1:8">
      <c r="A28" s="44" t="str">
        <f>IF('INPUT '!A84="","",'INPUT '!A84)</f>
        <v/>
      </c>
      <c r="B28" s="21" t="str">
        <f>IF('INPUT '!B84="","",'INPUT '!B84)</f>
        <v/>
      </c>
      <c r="C28" s="21" t="str">
        <f>IF('INPUT '!C84="","",'INPUT '!C84)</f>
        <v/>
      </c>
      <c r="D28" s="119"/>
      <c r="E28" s="119"/>
      <c r="F28" s="21" t="str">
        <f>IF('INPUT '!G84="","",'INPUT '!G84)</f>
        <v/>
      </c>
      <c r="G28" s="60" t="str">
        <f t="shared" si="0"/>
        <v/>
      </c>
      <c r="H28" s="32" t="str">
        <f t="shared" si="1"/>
        <v/>
      </c>
    </row>
    <row r="29" spans="1:8">
      <c r="A29" s="44" t="str">
        <f>IF('INPUT '!A85="","",'INPUT '!A85)</f>
        <v/>
      </c>
      <c r="B29" s="21" t="str">
        <f>IF('INPUT '!B85="","",'INPUT '!B85)</f>
        <v/>
      </c>
      <c r="C29" s="21" t="str">
        <f>IF('INPUT '!C85="","",'INPUT '!C85)</f>
        <v/>
      </c>
      <c r="D29" s="119"/>
      <c r="E29" s="119"/>
      <c r="F29" s="21" t="str">
        <f>IF('INPUT '!G85="","",'INPUT '!G85)</f>
        <v/>
      </c>
      <c r="G29" s="60" t="str">
        <f t="shared" si="0"/>
        <v/>
      </c>
      <c r="H29" s="32" t="str">
        <f t="shared" si="1"/>
        <v/>
      </c>
    </row>
    <row r="30" spans="1:8">
      <c r="A30" s="44" t="str">
        <f>IF('INPUT '!A86="","",'INPUT '!A86)</f>
        <v/>
      </c>
      <c r="B30" s="21" t="str">
        <f>IF('INPUT '!B86="","",'INPUT '!B86)</f>
        <v/>
      </c>
      <c r="C30" s="21" t="str">
        <f>IF('INPUT '!C86="","",'INPUT '!C86)</f>
        <v/>
      </c>
      <c r="D30" s="119"/>
      <c r="E30" s="119"/>
      <c r="F30" s="21" t="str">
        <f>IF('INPUT '!G86="","",'INPUT '!G86)</f>
        <v/>
      </c>
      <c r="G30" s="60" t="str">
        <f t="shared" si="0"/>
        <v/>
      </c>
      <c r="H30" s="32" t="str">
        <f t="shared" si="1"/>
        <v/>
      </c>
    </row>
    <row r="31" spans="1:8">
      <c r="A31" s="44" t="str">
        <f>IF('INPUT '!A87="","",'INPUT '!A87)</f>
        <v/>
      </c>
      <c r="B31" s="21" t="str">
        <f>IF('INPUT '!B87="","",'INPUT '!B87)</f>
        <v/>
      </c>
      <c r="C31" s="21" t="str">
        <f>IF('INPUT '!C87="","",'INPUT '!C87)</f>
        <v/>
      </c>
      <c r="D31" s="119"/>
      <c r="E31" s="119"/>
      <c r="F31" s="21" t="str">
        <f>IF('INPUT '!G87="","",'INPUT '!G87)</f>
        <v/>
      </c>
      <c r="G31" s="60" t="str">
        <f t="shared" si="0"/>
        <v/>
      </c>
      <c r="H31" s="32" t="str">
        <f t="shared" si="1"/>
        <v/>
      </c>
    </row>
    <row r="32" spans="1:8">
      <c r="A32" s="44" t="str">
        <f>IF('INPUT '!A88="","",'INPUT '!A88)</f>
        <v/>
      </c>
      <c r="B32" s="21" t="str">
        <f>IF('INPUT '!B88="","",'INPUT '!B88)</f>
        <v/>
      </c>
      <c r="C32" s="21" t="str">
        <f>IF('INPUT '!C88="","",'INPUT '!C88)</f>
        <v/>
      </c>
      <c r="D32" s="119"/>
      <c r="E32" s="119"/>
      <c r="F32" s="21" t="str">
        <f>IF('INPUT '!G88="","",'INPUT '!G88)</f>
        <v/>
      </c>
      <c r="G32" s="60" t="str">
        <f t="shared" si="0"/>
        <v/>
      </c>
      <c r="H32" s="32" t="str">
        <f t="shared" si="1"/>
        <v/>
      </c>
    </row>
    <row r="33" spans="1:8" ht="13.5" thickBot="1">
      <c r="A33" s="45" t="str">
        <f>IF('INPUT '!A89="","",'INPUT '!A89)</f>
        <v/>
      </c>
      <c r="B33" s="33" t="str">
        <f>IF('INPUT '!B89="","",'INPUT '!B89)</f>
        <v/>
      </c>
      <c r="C33" s="33" t="str">
        <f>IF('INPUT '!C89="","",'INPUT '!C89)</f>
        <v/>
      </c>
      <c r="D33" s="125"/>
      <c r="E33" s="125"/>
      <c r="F33" s="33" t="str">
        <f>IF('INPUT '!G89="","",'INPUT '!G89)</f>
        <v/>
      </c>
      <c r="G33" s="61" t="str">
        <f t="shared" si="0"/>
        <v/>
      </c>
      <c r="H33" s="34" t="str">
        <f t="shared" si="1"/>
        <v/>
      </c>
    </row>
    <row r="34" spans="1:8">
      <c r="A34" s="46" t="str">
        <f>IF('INPUT '!A90="","",'INPUT '!A90)</f>
        <v>Basecourse</v>
      </c>
      <c r="B34" s="28" t="str">
        <f>IF('INPUT '!B90="","",'INPUT '!B90)</f>
        <v>Pavement Type X1</v>
      </c>
      <c r="C34" s="28" t="str">
        <f>IF('INPUT '!C90="","",'INPUT '!C90)</f>
        <v>CL 1 Crushed Rock</v>
      </c>
      <c r="D34" s="126" t="s">
        <v>192</v>
      </c>
      <c r="E34" s="126">
        <v>0</v>
      </c>
      <c r="F34" s="28">
        <f>IF('INPUT '!G90="","",'INPUT '!G90)</f>
        <v>17920</v>
      </c>
      <c r="G34" s="62">
        <f t="shared" si="0"/>
        <v>0.21029292180422271</v>
      </c>
      <c r="H34" s="28">
        <f t="shared" si="1"/>
        <v>0</v>
      </c>
    </row>
    <row r="35" spans="1:8">
      <c r="A35" s="44" t="str">
        <f>IF('INPUT '!A91="","",'INPUT '!A91)</f>
        <v/>
      </c>
      <c r="B35" s="21" t="str">
        <f>IF('INPUT '!B91="","",'INPUT '!B91)</f>
        <v>Pavement Type X2</v>
      </c>
      <c r="C35" s="21" t="str">
        <f>IF('INPUT '!C91="","",'INPUT '!C91)</f>
        <v>CL 1 Crushed Rock</v>
      </c>
      <c r="D35" s="126" t="s">
        <v>192</v>
      </c>
      <c r="E35" s="119">
        <v>0</v>
      </c>
      <c r="F35" s="21">
        <f>IF('INPUT '!G91="","",'INPUT '!G91)</f>
        <v>672.00000000000011</v>
      </c>
      <c r="G35" s="60">
        <f t="shared" si="0"/>
        <v>7.885984567658353E-3</v>
      </c>
      <c r="H35" s="21">
        <f t="shared" si="1"/>
        <v>0</v>
      </c>
    </row>
    <row r="36" spans="1:8">
      <c r="A36" s="44" t="str">
        <f>IF('INPUT '!A92="","",'INPUT '!A92)</f>
        <v/>
      </c>
      <c r="B36" s="21" t="str">
        <f>IF('INPUT '!B92="","",'INPUT '!B92)</f>
        <v>Pavement Type X3</v>
      </c>
      <c r="C36" s="21" t="str">
        <f>IF('INPUT '!C92="","",'INPUT '!C92)</f>
        <v>CL 2 Crushed Rock</v>
      </c>
      <c r="D36" s="119" t="s">
        <v>146</v>
      </c>
      <c r="E36" s="119">
        <v>10</v>
      </c>
      <c r="F36" s="21">
        <f>IF('INPUT '!G92="","",'INPUT '!G92)</f>
        <v>224.00000000000003</v>
      </c>
      <c r="G36" s="60">
        <f t="shared" si="0"/>
        <v>2.6286615225527845E-3</v>
      </c>
      <c r="H36" s="21">
        <f t="shared" si="1"/>
        <v>2.6286615225527846E-2</v>
      </c>
    </row>
    <row r="37" spans="1:8">
      <c r="A37" s="44" t="str">
        <f>IF('INPUT '!A93="","",'INPUT '!A93)</f>
        <v/>
      </c>
      <c r="B37" s="21" t="str">
        <f>IF('INPUT '!B93="","",'INPUT '!B93)</f>
        <v>Pavement Type X4</v>
      </c>
      <c r="C37" s="21" t="str">
        <f>IF('INPUT '!C93="","",'INPUT '!C93)</f>
        <v>CL 3 Crushed Rock</v>
      </c>
      <c r="D37" s="119" t="s">
        <v>146</v>
      </c>
      <c r="E37" s="119">
        <v>10</v>
      </c>
      <c r="F37" s="21">
        <f>IF('INPUT '!G93="","",'INPUT '!G93)</f>
        <v>1344.0000000000002</v>
      </c>
      <c r="G37" s="60">
        <f t="shared" si="0"/>
        <v>1.5771969135316706E-2</v>
      </c>
      <c r="H37" s="21">
        <f t="shared" si="1"/>
        <v>0.15771969135316705</v>
      </c>
    </row>
    <row r="38" spans="1:8">
      <c r="A38" s="44" t="str">
        <f>IF('INPUT '!A94="","",'INPUT '!A94)</f>
        <v/>
      </c>
      <c r="B38" s="21" t="str">
        <f>IF('INPUT '!B94="","",'INPUT '!B94)</f>
        <v>DSA 1</v>
      </c>
      <c r="C38" s="21" t="str">
        <f>IF('INPUT '!C94="","",'INPUT '!C94)</f>
        <v>20mm SF Asphalt</v>
      </c>
      <c r="D38" s="119" t="s">
        <v>198</v>
      </c>
      <c r="E38" s="119">
        <v>12</v>
      </c>
      <c r="F38" s="21">
        <f>IF('INPUT '!G94="","",'INPUT '!G94)</f>
        <v>1620</v>
      </c>
      <c r="G38" s="60">
        <f t="shared" si="0"/>
        <v>1.9010855654176383E-2</v>
      </c>
      <c r="H38" s="21">
        <f t="shared" si="1"/>
        <v>0.22813026785011659</v>
      </c>
    </row>
    <row r="39" spans="1:8">
      <c r="A39" s="44" t="str">
        <f>IF('INPUT '!A95="","",'INPUT '!A95)</f>
        <v/>
      </c>
      <c r="B39" s="21" t="str">
        <f>IF('INPUT '!B95="","",'INPUT '!B95)</f>
        <v>DSA 2</v>
      </c>
      <c r="C39" s="21" t="str">
        <f>IF('INPUT '!C95="","",'INPUT '!C95)</f>
        <v>20mm SF Asphalt</v>
      </c>
      <c r="D39" s="119" t="s">
        <v>198</v>
      </c>
      <c r="E39" s="119">
        <v>12</v>
      </c>
      <c r="F39" s="21">
        <f>IF('INPUT '!G95="","",'INPUT '!G95)</f>
        <v>2250</v>
      </c>
      <c r="G39" s="60">
        <f t="shared" si="0"/>
        <v>2.6403966186356088E-2</v>
      </c>
      <c r="H39" s="21">
        <f t="shared" si="1"/>
        <v>0.31684759423627307</v>
      </c>
    </row>
    <row r="40" spans="1:8">
      <c r="A40" s="44" t="str">
        <f>IF('INPUT '!A96="","",'INPUT '!A96)</f>
        <v/>
      </c>
      <c r="B40" s="21" t="str">
        <f>IF('INPUT '!B96="","",'INPUT '!B96)</f>
        <v/>
      </c>
      <c r="C40" s="21" t="str">
        <f>IF('INPUT '!C96="","",'INPUT '!C96)</f>
        <v/>
      </c>
      <c r="D40" s="119"/>
      <c r="E40" s="119"/>
      <c r="F40" s="21" t="str">
        <f>IF('INPUT '!G96="","",'INPUT '!G96)</f>
        <v/>
      </c>
      <c r="G40" s="60" t="str">
        <f t="shared" si="0"/>
        <v/>
      </c>
      <c r="H40" s="21" t="str">
        <f t="shared" si="1"/>
        <v/>
      </c>
    </row>
    <row r="41" spans="1:8" ht="13.5" thickBot="1">
      <c r="A41" s="47" t="str">
        <f>IF('INPUT '!A97="","",'INPUT '!A97)</f>
        <v/>
      </c>
      <c r="B41" s="29" t="str">
        <f>IF('INPUT '!B97="","",'INPUT '!B97)</f>
        <v/>
      </c>
      <c r="C41" s="29" t="str">
        <f>IF('INPUT '!C97="","",'INPUT '!C97)</f>
        <v/>
      </c>
      <c r="D41" s="127"/>
      <c r="E41" s="127"/>
      <c r="F41" s="29" t="str">
        <f>IF('INPUT '!G97="","",'INPUT '!G97)</f>
        <v/>
      </c>
      <c r="G41" s="63" t="str">
        <f t="shared" si="0"/>
        <v/>
      </c>
      <c r="H41" s="29" t="str">
        <f t="shared" si="1"/>
        <v/>
      </c>
    </row>
    <row r="42" spans="1:8">
      <c r="A42" s="43" t="str">
        <f>IF('INPUT '!A98="","",'INPUT '!A98)</f>
        <v>Intermediate Course 2</v>
      </c>
      <c r="B42" s="30" t="str">
        <f>IF('INPUT '!B98="","",'INPUT '!B98)</f>
        <v>DSA 1</v>
      </c>
      <c r="C42" s="30" t="str">
        <f>IF('INPUT '!C98="","",'INPUT '!C98)</f>
        <v>20mm SI Asphalt</v>
      </c>
      <c r="D42" s="124" t="s">
        <v>198</v>
      </c>
      <c r="E42" s="124">
        <v>12</v>
      </c>
      <c r="F42" s="30">
        <f>IF('INPUT '!G98="","",'INPUT '!G98)</f>
        <v>1944</v>
      </c>
      <c r="G42" s="59">
        <f t="shared" si="0"/>
        <v>2.281302678501166E-2</v>
      </c>
      <c r="H42" s="31">
        <f t="shared" si="1"/>
        <v>0.27375632142013995</v>
      </c>
    </row>
    <row r="43" spans="1:8">
      <c r="A43" s="44" t="str">
        <f>IF('INPUT '!A99="","",'INPUT '!A99)</f>
        <v/>
      </c>
      <c r="B43" s="21" t="str">
        <f>IF('INPUT '!B99="","",'INPUT '!B99)</f>
        <v>DSA 2</v>
      </c>
      <c r="C43" s="21" t="str">
        <f>IF('INPUT '!C99="","",'INPUT '!C99)</f>
        <v>20mm SI Asphalt</v>
      </c>
      <c r="D43" s="119" t="s">
        <v>198</v>
      </c>
      <c r="E43" s="119">
        <v>12</v>
      </c>
      <c r="F43" s="21">
        <f>IF('INPUT '!G99="","",'INPUT '!G99)</f>
        <v>2100</v>
      </c>
      <c r="G43" s="60">
        <f t="shared" si="0"/>
        <v>2.4643701773932349E-2</v>
      </c>
      <c r="H43" s="32">
        <f t="shared" si="1"/>
        <v>0.29572442128718818</v>
      </c>
    </row>
    <row r="44" spans="1:8">
      <c r="A44" s="44" t="str">
        <f>IF('INPUT '!A100="","",'INPUT '!A100)</f>
        <v/>
      </c>
      <c r="B44" s="21" t="str">
        <f>IF('INPUT '!B100="","",'INPUT '!B100)</f>
        <v/>
      </c>
      <c r="C44" s="21" t="str">
        <f>IF('INPUT '!C100="","",'INPUT '!C100)</f>
        <v/>
      </c>
      <c r="D44" s="119"/>
      <c r="E44" s="119"/>
      <c r="F44" s="21" t="str">
        <f>IF('INPUT '!G100="","",'INPUT '!G100)</f>
        <v/>
      </c>
      <c r="G44" s="60" t="str">
        <f t="shared" si="0"/>
        <v/>
      </c>
      <c r="H44" s="32" t="str">
        <f t="shared" si="1"/>
        <v/>
      </c>
    </row>
    <row r="45" spans="1:8">
      <c r="A45" s="44" t="str">
        <f>IF('INPUT '!A101="","",'INPUT '!A101)</f>
        <v/>
      </c>
      <c r="B45" s="21" t="str">
        <f>IF('INPUT '!B101="","",'INPUT '!B101)</f>
        <v/>
      </c>
      <c r="C45" s="21" t="str">
        <f>IF('INPUT '!C101="","",'INPUT '!C101)</f>
        <v/>
      </c>
      <c r="D45" s="119"/>
      <c r="E45" s="119"/>
      <c r="F45" s="21" t="str">
        <f>IF('INPUT '!G101="","",'INPUT '!G101)</f>
        <v/>
      </c>
      <c r="G45" s="60" t="str">
        <f t="shared" si="0"/>
        <v/>
      </c>
      <c r="H45" s="32" t="str">
        <f t="shared" si="1"/>
        <v/>
      </c>
    </row>
    <row r="46" spans="1:8">
      <c r="A46" s="44" t="str">
        <f>IF('INPUT '!A102="","",'INPUT '!A102)</f>
        <v/>
      </c>
      <c r="B46" s="21" t="str">
        <f>IF('INPUT '!B102="","",'INPUT '!B102)</f>
        <v/>
      </c>
      <c r="C46" s="21" t="str">
        <f>IF('INPUT '!C102="","",'INPUT '!C102)</f>
        <v/>
      </c>
      <c r="D46" s="119"/>
      <c r="E46" s="119"/>
      <c r="F46" s="21" t="str">
        <f>IF('INPUT '!G102="","",'INPUT '!G102)</f>
        <v/>
      </c>
      <c r="G46" s="60" t="str">
        <f t="shared" si="0"/>
        <v/>
      </c>
      <c r="H46" s="32" t="str">
        <f t="shared" si="1"/>
        <v/>
      </c>
    </row>
    <row r="47" spans="1:8">
      <c r="A47" s="44" t="str">
        <f>IF('INPUT '!A103="","",'INPUT '!A103)</f>
        <v/>
      </c>
      <c r="B47" s="21" t="str">
        <f>IF('INPUT '!B103="","",'INPUT '!B103)</f>
        <v/>
      </c>
      <c r="C47" s="21" t="str">
        <f>IF('INPUT '!C103="","",'INPUT '!C103)</f>
        <v/>
      </c>
      <c r="D47" s="119"/>
      <c r="E47" s="119"/>
      <c r="F47" s="21" t="str">
        <f>IF('INPUT '!G103="","",'INPUT '!G103)</f>
        <v/>
      </c>
      <c r="G47" s="60" t="str">
        <f t="shared" si="0"/>
        <v/>
      </c>
      <c r="H47" s="32" t="str">
        <f t="shared" si="1"/>
        <v/>
      </c>
    </row>
    <row r="48" spans="1:8">
      <c r="A48" s="44" t="str">
        <f>IF('INPUT '!A104="","",'INPUT '!A104)</f>
        <v/>
      </c>
      <c r="B48" s="21" t="str">
        <f>IF('INPUT '!B104="","",'INPUT '!B104)</f>
        <v/>
      </c>
      <c r="C48" s="21" t="str">
        <f>IF('INPUT '!C104="","",'INPUT '!C104)</f>
        <v/>
      </c>
      <c r="D48" s="119"/>
      <c r="E48" s="119"/>
      <c r="F48" s="21" t="str">
        <f>IF('INPUT '!G104="","",'INPUT '!G104)</f>
        <v/>
      </c>
      <c r="G48" s="60" t="str">
        <f t="shared" si="0"/>
        <v/>
      </c>
      <c r="H48" s="32" t="str">
        <f t="shared" si="1"/>
        <v/>
      </c>
    </row>
    <row r="49" spans="1:8" ht="13.5" thickBot="1">
      <c r="A49" s="45" t="str">
        <f>IF('INPUT '!A105="","",'INPUT '!A105)</f>
        <v/>
      </c>
      <c r="B49" s="33" t="str">
        <f>IF('INPUT '!B105="","",'INPUT '!B105)</f>
        <v/>
      </c>
      <c r="C49" s="33" t="str">
        <f>IF('INPUT '!C105="","",'INPUT '!C105)</f>
        <v/>
      </c>
      <c r="D49" s="125"/>
      <c r="E49" s="125"/>
      <c r="F49" s="33" t="str">
        <f>IF('INPUT '!G105="","",'INPUT '!G105)</f>
        <v/>
      </c>
      <c r="G49" s="61" t="str">
        <f t="shared" si="0"/>
        <v/>
      </c>
      <c r="H49" s="34" t="str">
        <f t="shared" si="1"/>
        <v/>
      </c>
    </row>
    <row r="50" spans="1:8">
      <c r="A50" s="46" t="str">
        <f>IF('INPUT '!A106="","",'INPUT '!A106)</f>
        <v>Intermediate Course 1</v>
      </c>
      <c r="B50" s="28" t="str">
        <f>IF('INPUT '!B106="","",'INPUT '!B106)</f>
        <v>DSA 2</v>
      </c>
      <c r="C50" s="28" t="str">
        <f>IF('INPUT '!C106="","",'INPUT '!C106)</f>
        <v>20mm SI Asphalt</v>
      </c>
      <c r="D50" s="126" t="s">
        <v>198</v>
      </c>
      <c r="E50" s="126">
        <v>12</v>
      </c>
      <c r="F50" s="28">
        <f>IF('INPUT '!G106="","",'INPUT '!G106)</f>
        <v>1500</v>
      </c>
      <c r="G50" s="62">
        <f t="shared" si="0"/>
        <v>1.7602644124237392E-2</v>
      </c>
      <c r="H50" s="28">
        <f t="shared" si="1"/>
        <v>0.2112317294908487</v>
      </c>
    </row>
    <row r="51" spans="1:8">
      <c r="A51" s="44" t="str">
        <f>IF('INPUT '!A107="","",'INPUT '!A107)</f>
        <v/>
      </c>
      <c r="B51" s="21" t="str">
        <f>IF('INPUT '!B107="","",'INPUT '!B107)</f>
        <v/>
      </c>
      <c r="C51" s="21" t="str">
        <f>IF('INPUT '!C107="","",'INPUT '!C107)</f>
        <v/>
      </c>
      <c r="D51" s="119"/>
      <c r="E51" s="119"/>
      <c r="F51" s="21" t="str">
        <f>IF('INPUT '!G107="","",'INPUT '!G107)</f>
        <v/>
      </c>
      <c r="G51" s="60" t="str">
        <f t="shared" si="0"/>
        <v/>
      </c>
      <c r="H51" s="21" t="str">
        <f t="shared" si="1"/>
        <v/>
      </c>
    </row>
    <row r="52" spans="1:8">
      <c r="A52" s="44" t="str">
        <f>IF('INPUT '!A108="","",'INPUT '!A108)</f>
        <v/>
      </c>
      <c r="B52" s="21" t="str">
        <f>IF('INPUT '!B108="","",'INPUT '!B108)</f>
        <v/>
      </c>
      <c r="C52" s="21" t="str">
        <f>IF('INPUT '!C108="","",'INPUT '!C108)</f>
        <v/>
      </c>
      <c r="D52" s="119"/>
      <c r="E52" s="119"/>
      <c r="F52" s="21" t="str">
        <f>IF('INPUT '!G108="","",'INPUT '!G108)</f>
        <v/>
      </c>
      <c r="G52" s="60" t="str">
        <f t="shared" si="0"/>
        <v/>
      </c>
      <c r="H52" s="21" t="str">
        <f t="shared" si="1"/>
        <v/>
      </c>
    </row>
    <row r="53" spans="1:8">
      <c r="A53" s="44" t="str">
        <f>IF('INPUT '!A109="","",'INPUT '!A109)</f>
        <v/>
      </c>
      <c r="B53" s="21" t="str">
        <f>IF('INPUT '!B109="","",'INPUT '!B109)</f>
        <v/>
      </c>
      <c r="C53" s="21" t="str">
        <f>IF('INPUT '!C109="","",'INPUT '!C109)</f>
        <v/>
      </c>
      <c r="D53" s="119"/>
      <c r="E53" s="119"/>
      <c r="F53" s="21" t="str">
        <f>IF('INPUT '!G109="","",'INPUT '!G109)</f>
        <v/>
      </c>
      <c r="G53" s="60" t="str">
        <f t="shared" si="0"/>
        <v/>
      </c>
      <c r="H53" s="21" t="str">
        <f t="shared" si="1"/>
        <v/>
      </c>
    </row>
    <row r="54" spans="1:8">
      <c r="A54" s="44" t="str">
        <f>IF('INPUT '!A110="","",'INPUT '!A110)</f>
        <v/>
      </c>
      <c r="B54" s="21" t="str">
        <f>IF('INPUT '!B110="","",'INPUT '!B110)</f>
        <v/>
      </c>
      <c r="C54" s="21" t="str">
        <f>IF('INPUT '!C110="","",'INPUT '!C110)</f>
        <v/>
      </c>
      <c r="D54" s="119"/>
      <c r="E54" s="119"/>
      <c r="F54" s="21" t="str">
        <f>IF('INPUT '!G110="","",'INPUT '!G110)</f>
        <v/>
      </c>
      <c r="G54" s="60" t="str">
        <f t="shared" si="0"/>
        <v/>
      </c>
      <c r="H54" s="21" t="str">
        <f t="shared" si="1"/>
        <v/>
      </c>
    </row>
    <row r="55" spans="1:8">
      <c r="A55" s="44" t="str">
        <f>IF('INPUT '!A111="","",'INPUT '!A111)</f>
        <v/>
      </c>
      <c r="B55" s="21" t="str">
        <f>IF('INPUT '!B111="","",'INPUT '!B111)</f>
        <v/>
      </c>
      <c r="C55" s="21" t="str">
        <f>IF('INPUT '!C111="","",'INPUT '!C111)</f>
        <v/>
      </c>
      <c r="D55" s="119"/>
      <c r="E55" s="119"/>
      <c r="F55" s="21" t="str">
        <f>IF('INPUT '!G111="","",'INPUT '!G111)</f>
        <v/>
      </c>
      <c r="G55" s="60" t="str">
        <f t="shared" si="0"/>
        <v/>
      </c>
      <c r="H55" s="21" t="str">
        <f t="shared" si="1"/>
        <v/>
      </c>
    </row>
    <row r="56" spans="1:8">
      <c r="A56" s="44" t="str">
        <f>IF('INPUT '!A112="","",'INPUT '!A112)</f>
        <v/>
      </c>
      <c r="B56" s="21" t="str">
        <f>IF('INPUT '!B112="","",'INPUT '!B112)</f>
        <v/>
      </c>
      <c r="C56" s="21" t="str">
        <f>IF('INPUT '!C112="","",'INPUT '!C112)</f>
        <v/>
      </c>
      <c r="D56" s="119"/>
      <c r="E56" s="119"/>
      <c r="F56" s="21" t="str">
        <f>IF('INPUT '!G112="","",'INPUT '!G112)</f>
        <v/>
      </c>
      <c r="G56" s="60" t="str">
        <f t="shared" si="0"/>
        <v/>
      </c>
      <c r="H56" s="21" t="str">
        <f t="shared" si="1"/>
        <v/>
      </c>
    </row>
    <row r="57" spans="1:8" ht="13.5" thickBot="1">
      <c r="A57" s="47" t="str">
        <f>IF('INPUT '!A113="","",'INPUT '!A113)</f>
        <v/>
      </c>
      <c r="B57" s="29" t="str">
        <f>IF('INPUT '!B113="","",'INPUT '!B113)</f>
        <v/>
      </c>
      <c r="C57" s="29" t="str">
        <f>IF('INPUT '!C113="","",'INPUT '!C113)</f>
        <v/>
      </c>
      <c r="D57" s="127"/>
      <c r="E57" s="127"/>
      <c r="F57" s="29" t="str">
        <f>IF('INPUT '!G113="","",'INPUT '!G113)</f>
        <v/>
      </c>
      <c r="G57" s="63" t="str">
        <f t="shared" si="0"/>
        <v/>
      </c>
      <c r="H57" s="5" t="str">
        <f t="shared" si="1"/>
        <v/>
      </c>
    </row>
    <row r="58" spans="1:8">
      <c r="A58" s="43" t="str">
        <f>IF('INPUT '!A114="","",'INPUT '!A114)</f>
        <v>Wearing Course</v>
      </c>
      <c r="B58" s="30" t="str">
        <f>IF('INPUT '!B114="","",'INPUT '!B114)</f>
        <v>DSA 1</v>
      </c>
      <c r="C58" s="30" t="str">
        <f>IF('INPUT '!C114="","",'INPUT '!C114)</f>
        <v>16mm V Asphalt</v>
      </c>
      <c r="D58" s="124" t="s">
        <v>104</v>
      </c>
      <c r="E58" s="124">
        <v>2</v>
      </c>
      <c r="F58" s="30">
        <f>IF('INPUT '!G114="","",'INPUT '!G114)</f>
        <v>1296</v>
      </c>
      <c r="G58" s="59">
        <f t="shared" si="0"/>
        <v>1.5208684523341107E-2</v>
      </c>
      <c r="H58" s="31">
        <f t="shared" si="1"/>
        <v>3.0417369046682213E-2</v>
      </c>
    </row>
    <row r="59" spans="1:8">
      <c r="A59" s="44" t="str">
        <f>IF('INPUT '!A115="","",'INPUT '!A115)</f>
        <v/>
      </c>
      <c r="B59" s="21" t="str">
        <f>IF('INPUT '!B115="","",'INPUT '!B115)</f>
        <v>DSA 2</v>
      </c>
      <c r="C59" s="21" t="str">
        <f>IF('INPUT '!C115="","",'INPUT '!C115)</f>
        <v>16mm V Asphalt</v>
      </c>
      <c r="D59" s="119" t="s">
        <v>104</v>
      </c>
      <c r="E59" s="119">
        <v>2</v>
      </c>
      <c r="F59" s="21">
        <f>IF('INPUT '!G115="","",'INPUT '!G115)</f>
        <v>1800</v>
      </c>
      <c r="G59" s="60">
        <f t="shared" si="0"/>
        <v>2.1123172949084872E-2</v>
      </c>
      <c r="H59" s="32">
        <f t="shared" si="1"/>
        <v>4.2246345898169745E-2</v>
      </c>
    </row>
    <row r="60" spans="1:8">
      <c r="A60" s="44" t="str">
        <f>IF('INPUT '!A116="","",'INPUT '!A116)</f>
        <v/>
      </c>
      <c r="B60" s="21" t="str">
        <f>IF('INPUT '!B116="","",'INPUT '!B116)</f>
        <v/>
      </c>
      <c r="C60" s="21" t="str">
        <f>IF('INPUT '!C116="","",'INPUT '!C116)</f>
        <v/>
      </c>
      <c r="D60" s="119"/>
      <c r="E60" s="119"/>
      <c r="F60" s="21" t="str">
        <f>IF('INPUT '!G116="","",'INPUT '!G116)</f>
        <v/>
      </c>
      <c r="G60" s="60" t="str">
        <f t="shared" si="0"/>
        <v/>
      </c>
      <c r="H60" s="32" t="str">
        <f t="shared" si="1"/>
        <v/>
      </c>
    </row>
    <row r="61" spans="1:8">
      <c r="A61" s="44" t="str">
        <f>IF('INPUT '!A117="","",'INPUT '!A117)</f>
        <v/>
      </c>
      <c r="B61" s="21" t="str">
        <f>IF('INPUT '!B117="","",'INPUT '!B117)</f>
        <v/>
      </c>
      <c r="C61" s="21" t="str">
        <f>IF('INPUT '!C117="","",'INPUT '!C117)</f>
        <v/>
      </c>
      <c r="D61" s="119"/>
      <c r="E61" s="119"/>
      <c r="F61" s="21" t="str">
        <f>IF('INPUT '!G117="","",'INPUT '!G117)</f>
        <v/>
      </c>
      <c r="G61" s="60" t="str">
        <f t="shared" si="0"/>
        <v/>
      </c>
      <c r="H61" s="32" t="str">
        <f t="shared" si="1"/>
        <v/>
      </c>
    </row>
    <row r="62" spans="1:8">
      <c r="A62" s="44" t="str">
        <f>IF('INPUT '!A118="","",'INPUT '!A118)</f>
        <v/>
      </c>
      <c r="B62" s="21" t="str">
        <f>IF('INPUT '!B118="","",'INPUT '!B118)</f>
        <v/>
      </c>
      <c r="C62" s="21" t="str">
        <f>IF('INPUT '!C118="","",'INPUT '!C118)</f>
        <v/>
      </c>
      <c r="D62" s="119"/>
      <c r="E62" s="119"/>
      <c r="F62" s="21" t="str">
        <f>IF('INPUT '!G118="","",'INPUT '!G118)</f>
        <v/>
      </c>
      <c r="G62" s="60" t="str">
        <f t="shared" si="0"/>
        <v/>
      </c>
      <c r="H62" s="32" t="str">
        <f t="shared" si="1"/>
        <v/>
      </c>
    </row>
    <row r="63" spans="1:8">
      <c r="A63" s="44" t="str">
        <f>IF('INPUT '!A119="","",'INPUT '!A119)</f>
        <v/>
      </c>
      <c r="B63" s="21" t="str">
        <f>IF('INPUT '!B119="","",'INPUT '!B119)</f>
        <v/>
      </c>
      <c r="C63" s="21" t="str">
        <f>IF('INPUT '!C119="","",'INPUT '!C119)</f>
        <v/>
      </c>
      <c r="D63" s="119"/>
      <c r="E63" s="119"/>
      <c r="F63" s="21" t="str">
        <f>IF('INPUT '!G119="","",'INPUT '!G119)</f>
        <v/>
      </c>
      <c r="G63" s="60" t="str">
        <f t="shared" si="0"/>
        <v/>
      </c>
      <c r="H63" s="32" t="str">
        <f t="shared" si="1"/>
        <v/>
      </c>
    </row>
    <row r="64" spans="1:8">
      <c r="A64" s="44" t="str">
        <f>IF('INPUT '!A120="","",'INPUT '!A120)</f>
        <v/>
      </c>
      <c r="B64" s="21" t="str">
        <f>IF('INPUT '!B120="","",'INPUT '!B120)</f>
        <v/>
      </c>
      <c r="C64" s="21" t="str">
        <f>IF('INPUT '!C120="","",'INPUT '!C120)</f>
        <v/>
      </c>
      <c r="D64" s="119"/>
      <c r="E64" s="119"/>
      <c r="F64" s="21" t="str">
        <f>IF('INPUT '!G120="","",'INPUT '!G120)</f>
        <v/>
      </c>
      <c r="G64" s="60" t="str">
        <f t="shared" si="0"/>
        <v/>
      </c>
      <c r="H64" s="32" t="str">
        <f t="shared" si="1"/>
        <v/>
      </c>
    </row>
    <row r="65" spans="1:8" ht="13.5" thickBot="1">
      <c r="A65" s="45" t="str">
        <f>IF('INPUT '!A121="","",'INPUT '!A121)</f>
        <v/>
      </c>
      <c r="B65" s="33" t="str">
        <f>IF('INPUT '!B121="","",'INPUT '!B121)</f>
        <v/>
      </c>
      <c r="C65" s="33" t="str">
        <f>IF('INPUT '!C121="","",'INPUT '!C121)</f>
        <v/>
      </c>
      <c r="D65" s="125"/>
      <c r="E65" s="125"/>
      <c r="F65" s="33" t="str">
        <f>IF('INPUT '!G121="","",'INPUT '!G121)</f>
        <v/>
      </c>
      <c r="G65" s="61" t="str">
        <f t="shared" si="0"/>
        <v/>
      </c>
      <c r="H65" s="35" t="str">
        <f t="shared" si="1"/>
        <v/>
      </c>
    </row>
    <row r="66" spans="1:8">
      <c r="A66" s="64" t="str">
        <f>IF('INPUT '!A122="","",'INPUT '!A122)</f>
        <v>Sprayseal</v>
      </c>
      <c r="B66" s="28" t="str">
        <f>IF('INPUT '!B122="","",'INPUT '!B122)</f>
        <v>Pavement Type X1</v>
      </c>
      <c r="C66" s="28" t="str">
        <f>IF('INPUT '!C122="","",'INPUT '!C122)</f>
        <v/>
      </c>
      <c r="D66" s="126" t="s">
        <v>196</v>
      </c>
      <c r="E66" s="126">
        <v>0</v>
      </c>
      <c r="F66" s="28">
        <f>IF('INPUT '!G122="","",'INPUT '!G122)</f>
        <v>527.05882352941182</v>
      </c>
      <c r="G66" s="62">
        <f t="shared" si="0"/>
        <v>6.1850859354183156E-3</v>
      </c>
      <c r="H66" s="28">
        <f t="shared" si="1"/>
        <v>0</v>
      </c>
    </row>
    <row r="67" spans="1:8">
      <c r="A67" s="48" t="str">
        <f>IF('INPUT '!A123="","",'INPUT '!A123)</f>
        <v/>
      </c>
      <c r="B67" s="21" t="str">
        <f>IF('INPUT '!B123="","",'INPUT '!B123)</f>
        <v>Pavement Type X2</v>
      </c>
      <c r="C67" s="21" t="str">
        <f>IF('INPUT '!C123="","",'INPUT '!C123)</f>
        <v/>
      </c>
      <c r="D67" s="119" t="s">
        <v>196</v>
      </c>
      <c r="E67" s="119">
        <v>0</v>
      </c>
      <c r="F67" s="21">
        <f>IF('INPUT '!G123="","",'INPUT '!G123)</f>
        <v>39.529411764705891</v>
      </c>
      <c r="G67" s="60">
        <f t="shared" si="0"/>
        <v>4.6388144515637376E-4</v>
      </c>
      <c r="H67" s="21">
        <f t="shared" si="1"/>
        <v>0</v>
      </c>
    </row>
    <row r="68" spans="1:8">
      <c r="A68" s="48" t="str">
        <f>IF('INPUT '!A124="","",'INPUT '!A124)</f>
        <v/>
      </c>
      <c r="B68" s="21" t="str">
        <f>IF('INPUT '!B124="","",'INPUT '!B124)</f>
        <v>Pavement Type X3</v>
      </c>
      <c r="C68" s="21" t="str">
        <f>IF('INPUT '!C124="","",'INPUT '!C124)</f>
        <v/>
      </c>
      <c r="D68" s="119" t="s">
        <v>196</v>
      </c>
      <c r="E68" s="119">
        <v>0</v>
      </c>
      <c r="F68" s="21">
        <f>IF('INPUT '!G124="","",'INPUT '!G124)</f>
        <v>13.176470588235293</v>
      </c>
      <c r="G68" s="60">
        <f t="shared" si="0"/>
        <v>1.5462714838545787E-4</v>
      </c>
      <c r="H68" s="21">
        <f t="shared" si="1"/>
        <v>0</v>
      </c>
    </row>
    <row r="69" spans="1:8">
      <c r="A69" s="48" t="str">
        <f>IF('INPUT '!A125="","",'INPUT '!A125)</f>
        <v/>
      </c>
      <c r="B69" s="21" t="str">
        <f>IF('INPUT '!B125="","",'INPUT '!B125)</f>
        <v>Pavement Type X4</v>
      </c>
      <c r="C69" s="21" t="str">
        <f>IF('INPUT '!C125="","",'INPUT '!C125)</f>
        <v/>
      </c>
      <c r="D69" s="119" t="s">
        <v>196</v>
      </c>
      <c r="E69" s="119">
        <v>0</v>
      </c>
      <c r="F69" s="21">
        <f>IF('INPUT '!G125="","",'INPUT '!G125)</f>
        <v>52.705882352941174</v>
      </c>
      <c r="G69" s="60">
        <f t="shared" si="0"/>
        <v>6.185085935418315E-4</v>
      </c>
      <c r="H69" s="21">
        <f t="shared" si="1"/>
        <v>0</v>
      </c>
    </row>
    <row r="70" spans="1:8">
      <c r="A70" s="48" t="str">
        <f>IF('INPUT '!A126="","",'INPUT '!A126)</f>
        <v/>
      </c>
      <c r="B70" s="21" t="str">
        <f>IF('INPUT '!B126="","",'INPUT '!B126)</f>
        <v/>
      </c>
      <c r="C70" s="21" t="str">
        <f>IF('INPUT '!C126="","",'INPUT '!C126)</f>
        <v/>
      </c>
      <c r="D70" s="119"/>
      <c r="E70" s="119"/>
      <c r="F70" s="21" t="str">
        <f>IF('INPUT '!G126="","",'INPUT '!G126)</f>
        <v/>
      </c>
      <c r="G70" s="60" t="str">
        <f t="shared" si="0"/>
        <v/>
      </c>
      <c r="H70" s="21" t="str">
        <f t="shared" si="1"/>
        <v/>
      </c>
    </row>
    <row r="71" spans="1:8">
      <c r="A71" s="48" t="str">
        <f>IF('INPUT '!A127="","",'INPUT '!A127)</f>
        <v/>
      </c>
      <c r="B71" s="21" t="str">
        <f>IF('INPUT '!B127="","",'INPUT '!B127)</f>
        <v/>
      </c>
      <c r="C71" s="21" t="str">
        <f>IF('INPUT '!C127="","",'INPUT '!C127)</f>
        <v/>
      </c>
      <c r="D71" s="119"/>
      <c r="E71" s="119"/>
      <c r="F71" s="21" t="str">
        <f>IF('INPUT '!G127="","",'INPUT '!G127)</f>
        <v/>
      </c>
      <c r="G71" s="60" t="str">
        <f t="shared" si="0"/>
        <v/>
      </c>
      <c r="H71" s="21" t="str">
        <f t="shared" si="1"/>
        <v/>
      </c>
    </row>
    <row r="72" spans="1:8">
      <c r="A72" s="48" t="str">
        <f>IF('INPUT '!A128="","",'INPUT '!A128)</f>
        <v/>
      </c>
      <c r="B72" s="21" t="str">
        <f>IF('INPUT '!B128="","",'INPUT '!B128)</f>
        <v/>
      </c>
      <c r="C72" s="21" t="str">
        <f>IF('INPUT '!C128="","",'INPUT '!C128)</f>
        <v/>
      </c>
      <c r="D72" s="119"/>
      <c r="E72" s="119"/>
      <c r="F72" s="21" t="str">
        <f>IF('INPUT '!G128="","",'INPUT '!G128)</f>
        <v/>
      </c>
      <c r="G72" s="60" t="str">
        <f t="shared" si="0"/>
        <v/>
      </c>
      <c r="H72" s="21" t="str">
        <f t="shared" si="1"/>
        <v/>
      </c>
    </row>
    <row r="73" spans="1:8">
      <c r="A73" s="48" t="str">
        <f>IF('INPUT '!A129="","",'INPUT '!A129)</f>
        <v/>
      </c>
      <c r="B73" s="21" t="str">
        <f>IF('INPUT '!B129="","",'INPUT '!B129)</f>
        <v/>
      </c>
      <c r="C73" s="21" t="str">
        <f>IF('INPUT '!C129="","",'INPUT '!C129)</f>
        <v/>
      </c>
      <c r="D73" s="119"/>
      <c r="E73" s="119"/>
      <c r="F73" s="21" t="str">
        <f>IF('INPUT '!G129="","",'INPUT '!G129)</f>
        <v/>
      </c>
      <c r="G73" s="60" t="str">
        <f t="shared" si="0"/>
        <v/>
      </c>
      <c r="H73" s="42" t="str">
        <f t="shared" si="1"/>
        <v/>
      </c>
    </row>
    <row r="74" spans="1:8" ht="13.5" thickBot="1">
      <c r="E74" s="4" t="s">
        <v>6</v>
      </c>
      <c r="F74">
        <f>SUM(F10:F73)</f>
        <v>85214.470588235286</v>
      </c>
      <c r="G74" s="4" t="s">
        <v>8</v>
      </c>
      <c r="H74" s="20">
        <f>SUM(H10:H73)</f>
        <v>7.6742834343241917</v>
      </c>
    </row>
    <row r="75" spans="1:8">
      <c r="H75" s="6">
        <f>VLOOKUP(H74,'Pavement Lookup'!A1:C102,3,TRUE)</f>
        <v>2.2800000000000002</v>
      </c>
    </row>
  </sheetData>
  <sheetProtection password="F70E" sheet="1" objects="1" scenarios="1"/>
  <protectedRanges>
    <protectedRange sqref="E10:E73" name="mix rating_1"/>
    <protectedRange sqref="D10:D73" name="mix info_1"/>
  </protectedRanges>
  <mergeCells count="3">
    <mergeCell ref="A8:C8"/>
    <mergeCell ref="D8:E8"/>
    <mergeCell ref="F8:H8"/>
  </mergeCells>
  <phoneticPr fontId="2" type="noConversion"/>
  <hyperlinks>
    <hyperlink ref="D1" location="'INPUT '!A1" display="Return to INPUT"/>
  </hyperlinks>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sheetPr codeName="Sheet13" enableFormatConditionsCalculation="0">
    <tabColor indexed="45"/>
  </sheetPr>
  <dimension ref="A1:D32"/>
  <sheetViews>
    <sheetView workbookViewId="0">
      <selection activeCell="A4" sqref="A4"/>
    </sheetView>
  </sheetViews>
  <sheetFormatPr defaultRowHeight="12.75"/>
  <cols>
    <col min="1" max="1" width="40.42578125" customWidth="1"/>
    <col min="2" max="2" width="10" bestFit="1" customWidth="1"/>
    <col min="3" max="3" width="17.28515625" bestFit="1" customWidth="1"/>
  </cols>
  <sheetData>
    <row r="1" spans="1:4" ht="25.5">
      <c r="A1" s="118" t="str">
        <f>'INPUT '!B35</f>
        <v>Road Builder (SP)</v>
      </c>
      <c r="D1" s="11" t="s">
        <v>22</v>
      </c>
    </row>
    <row r="2" spans="1:4">
      <c r="A2" s="1" t="s">
        <v>13</v>
      </c>
      <c r="B2" s="1" t="s">
        <v>14</v>
      </c>
      <c r="C2" s="2" t="s">
        <v>15</v>
      </c>
    </row>
    <row r="3" spans="1:4">
      <c r="A3" s="117" t="s">
        <v>189</v>
      </c>
      <c r="B3" s="1">
        <f>IF('INPUT '!B142="","",'INPUT '!B142)</f>
        <v>1</v>
      </c>
      <c r="C3" s="128">
        <v>1</v>
      </c>
    </row>
    <row r="4" spans="1:4">
      <c r="A4" s="117" t="str">
        <f>IF('INPUT '!A143="","",'INPUT '!A143)</f>
        <v>Tenderer Nominated</v>
      </c>
      <c r="B4" s="1">
        <f>IF('INPUT '!B143="","",'INPUT '!B143)</f>
        <v>1</v>
      </c>
      <c r="C4" s="128">
        <v>0</v>
      </c>
    </row>
    <row r="5" spans="1:4">
      <c r="A5" s="1" t="str">
        <f>IF('INPUT '!A144="","",'INPUT '!A144)</f>
        <v>Green' Street Lighting</v>
      </c>
      <c r="B5" s="1">
        <f>IF('INPUT '!B144="","",'INPUT '!B144)</f>
        <v>10</v>
      </c>
      <c r="C5" s="128">
        <v>0</v>
      </c>
    </row>
    <row r="6" spans="1:4">
      <c r="A6" s="1" t="str">
        <f>IF('INPUT '!A145="","",'INPUT '!A145)</f>
        <v>Road Furniture made from Recycled Materials</v>
      </c>
      <c r="B6" s="1">
        <f>IF('INPUT '!B145="","",'INPUT '!B145)</f>
        <v>6</v>
      </c>
      <c r="C6" s="128">
        <v>6</v>
      </c>
    </row>
    <row r="7" spans="1:4">
      <c r="A7" s="1" t="str">
        <f>IF('INPUT '!A146="","",'INPUT '!A146)</f>
        <v>Low Embodied Carbon Stormwater Piping</v>
      </c>
      <c r="B7" s="1">
        <f>IF('INPUT '!B146="","",'INPUT '!B146)</f>
        <v>4</v>
      </c>
      <c r="C7" s="128">
        <v>0</v>
      </c>
    </row>
    <row r="8" spans="1:4">
      <c r="A8" s="1" t="str">
        <f>IF('INPUT '!A147="","",'INPUT '!A147)</f>
        <v>Infrastructure reuse</v>
      </c>
      <c r="B8" s="1">
        <f>IF('INPUT '!B147="","",'INPUT '!B147)</f>
        <v>6</v>
      </c>
      <c r="C8" s="128">
        <v>6</v>
      </c>
    </row>
    <row r="9" spans="1:4">
      <c r="A9" s="1" t="str">
        <f>IF('INPUT '!A148="","",'INPUT '!A148)</f>
        <v>Manufactured Sand</v>
      </c>
      <c r="B9" s="1">
        <f>IF('INPUT '!B148="","",'INPUT '!B148)</f>
        <v>2</v>
      </c>
      <c r="C9" s="128">
        <v>0</v>
      </c>
    </row>
    <row r="10" spans="1:4">
      <c r="A10" s="1" t="str">
        <f>IF('INPUT '!A149="","",'INPUT '!A149)</f>
        <v>Low Embodied Carbon Noise Walls</v>
      </c>
      <c r="B10" s="1">
        <f>IF('INPUT '!B149="","",'INPUT '!B149)</f>
        <v>4</v>
      </c>
      <c r="C10" s="128">
        <v>4</v>
      </c>
    </row>
    <row r="11" spans="1:4">
      <c r="A11" s="1" t="str">
        <f>IF('INPUT '!A150="","",'INPUT '!A150)</f>
        <v>Solar Panels</v>
      </c>
      <c r="B11" s="1">
        <f>IF('INPUT '!B150="","",'INPUT '!B150)</f>
        <v>8</v>
      </c>
      <c r="C11" s="128">
        <v>8</v>
      </c>
    </row>
    <row r="12" spans="1:4">
      <c r="A12" s="1" t="str">
        <f>IF('INPUT '!A151="","",'INPUT '!A151)</f>
        <v/>
      </c>
      <c r="B12" s="1" t="str">
        <f>IF('INPUT '!B151="","",'INPUT '!B151)</f>
        <v/>
      </c>
      <c r="C12" s="117"/>
    </row>
    <row r="13" spans="1:4">
      <c r="A13" s="1" t="str">
        <f>IF('INPUT '!A152="","",'INPUT '!A152)</f>
        <v/>
      </c>
      <c r="B13" s="1" t="str">
        <f>IF('INPUT '!B152="","",'INPUT '!B152)</f>
        <v/>
      </c>
      <c r="C13" s="117"/>
    </row>
    <row r="14" spans="1:4">
      <c r="A14" s="1" t="str">
        <f>IF('INPUT '!A153="","",'INPUT '!A153)</f>
        <v/>
      </c>
      <c r="B14" s="1" t="str">
        <f>IF('INPUT '!B153="","",'INPUT '!B153)</f>
        <v/>
      </c>
      <c r="C14" s="117"/>
    </row>
    <row r="15" spans="1:4">
      <c r="A15" s="1" t="str">
        <f>IF('INPUT '!A154="","",'INPUT '!A154)</f>
        <v/>
      </c>
      <c r="B15" s="1" t="str">
        <f>IF('INPUT '!B154="","",'INPUT '!B154)</f>
        <v/>
      </c>
      <c r="C15" s="117"/>
    </row>
    <row r="16" spans="1:4">
      <c r="A16" s="1" t="str">
        <f>IF('INPUT '!A155="","",'INPUT '!A155)</f>
        <v/>
      </c>
      <c r="B16" s="1" t="str">
        <f>IF('INPUT '!B155="","",'INPUT '!B155)</f>
        <v/>
      </c>
      <c r="C16" s="117"/>
    </row>
    <row r="17" spans="1:3">
      <c r="A17" s="1" t="str">
        <f>IF('INPUT '!A156="","",'INPUT '!A156)</f>
        <v/>
      </c>
      <c r="B17" s="1" t="str">
        <f>IF('INPUT '!B156="","",'INPUT '!B156)</f>
        <v/>
      </c>
      <c r="C17" s="117"/>
    </row>
    <row r="18" spans="1:3">
      <c r="A18" s="1" t="str">
        <f>IF('INPUT '!A157="","",'INPUT '!A157)</f>
        <v/>
      </c>
      <c r="B18" s="1" t="str">
        <f>IF('INPUT '!B157="","",'INPUT '!B157)</f>
        <v/>
      </c>
      <c r="C18" s="117"/>
    </row>
    <row r="19" spans="1:3">
      <c r="A19" s="1" t="str">
        <f>IF('INPUT '!A158="","",'INPUT '!A158)</f>
        <v/>
      </c>
      <c r="B19" s="1" t="str">
        <f>IF('INPUT '!B158="","",'INPUT '!B158)</f>
        <v/>
      </c>
      <c r="C19" s="117"/>
    </row>
    <row r="20" spans="1:3">
      <c r="A20" s="1" t="str">
        <f>IF('INPUT '!A159="","",'INPUT '!A159)</f>
        <v/>
      </c>
      <c r="B20" s="1" t="str">
        <f>IF('INPUT '!B159="","",'INPUT '!B159)</f>
        <v/>
      </c>
      <c r="C20" s="117"/>
    </row>
    <row r="21" spans="1:3">
      <c r="A21" s="1" t="str">
        <f>IF('INPUT '!A160="","",'INPUT '!A160)</f>
        <v/>
      </c>
      <c r="B21" s="1" t="str">
        <f>IF('INPUT '!B160="","",'INPUT '!B160)</f>
        <v/>
      </c>
      <c r="C21" s="117"/>
    </row>
    <row r="22" spans="1:3">
      <c r="A22" s="1" t="str">
        <f>IF('INPUT '!A161="","",'INPUT '!A161)</f>
        <v/>
      </c>
      <c r="B22" s="1" t="str">
        <f>IF('INPUT '!B161="","",'INPUT '!B161)</f>
        <v/>
      </c>
      <c r="C22" s="117"/>
    </row>
    <row r="23" spans="1:3">
      <c r="A23" s="1" t="str">
        <f>IF('INPUT '!A162="","",'INPUT '!A162)</f>
        <v/>
      </c>
      <c r="B23" s="1" t="str">
        <f>IF('INPUT '!B162="","",'INPUT '!B162)</f>
        <v/>
      </c>
      <c r="C23" s="117"/>
    </row>
    <row r="24" spans="1:3">
      <c r="A24" s="1" t="str">
        <f>IF('INPUT '!A163="","",'INPUT '!A163)</f>
        <v/>
      </c>
      <c r="B24" s="1" t="str">
        <f>IF('INPUT '!B163="","",'INPUT '!B163)</f>
        <v/>
      </c>
      <c r="C24" s="117"/>
    </row>
    <row r="25" spans="1:3">
      <c r="A25" s="1" t="str">
        <f>IF('INPUT '!A164="","",'INPUT '!A164)</f>
        <v/>
      </c>
      <c r="B25" s="1" t="str">
        <f>IF('INPUT '!B164="","",'INPUT '!B164)</f>
        <v/>
      </c>
      <c r="C25" s="117"/>
    </row>
    <row r="26" spans="1:3">
      <c r="A26" s="1" t="str">
        <f>IF('INPUT '!A165="","",'INPUT '!A165)</f>
        <v/>
      </c>
      <c r="B26" s="1" t="str">
        <f>IF('INPUT '!B165="","",'INPUT '!B165)</f>
        <v/>
      </c>
      <c r="C26" s="117"/>
    </row>
    <row r="27" spans="1:3">
      <c r="A27" s="1" t="str">
        <f>IF('INPUT '!A166="","",'INPUT '!A166)</f>
        <v/>
      </c>
      <c r="B27" s="1" t="str">
        <f>IF('INPUT '!B166="","",'INPUT '!B166)</f>
        <v/>
      </c>
      <c r="C27" s="117"/>
    </row>
    <row r="28" spans="1:3">
      <c r="A28" s="1" t="str">
        <f>IF('INPUT '!A167="","",'INPUT '!A167)</f>
        <v/>
      </c>
      <c r="B28" s="1" t="str">
        <f>IF('INPUT '!B167="","",'INPUT '!B167)</f>
        <v/>
      </c>
      <c r="C28" s="117"/>
    </row>
    <row r="29" spans="1:3">
      <c r="A29" s="1" t="str">
        <f>IF('INPUT '!A168="","",'INPUT '!A168)</f>
        <v/>
      </c>
      <c r="B29" s="1" t="str">
        <f>IF('INPUT '!B168="","",'INPUT '!B168)</f>
        <v/>
      </c>
      <c r="C29" s="117"/>
    </row>
    <row r="30" spans="1:3">
      <c r="A30" s="1" t="str">
        <f>IF('INPUT '!A169="","",'INPUT '!A169)</f>
        <v/>
      </c>
      <c r="B30" s="1" t="str">
        <f>IF('INPUT '!B169="","",'INPUT '!B169)</f>
        <v/>
      </c>
      <c r="C30" s="117"/>
    </row>
    <row r="31" spans="1:3">
      <c r="A31" s="1" t="str">
        <f>IF('INPUT '!A170="","",'INPUT '!A170)</f>
        <v/>
      </c>
      <c r="B31" s="1" t="str">
        <f>IF('INPUT '!B170="","",'INPUT '!B170)</f>
        <v/>
      </c>
      <c r="C31" s="117"/>
    </row>
    <row r="32" spans="1:3">
      <c r="A32" t="s">
        <v>12</v>
      </c>
      <c r="B32">
        <f>SUM(B3:B31)</f>
        <v>42</v>
      </c>
      <c r="C32">
        <f>SUM(C3:C31)</f>
        <v>25</v>
      </c>
    </row>
  </sheetData>
  <sheetProtection password="F70E" sheet="1" objects="1" scenarios="1"/>
  <protectedRanges>
    <protectedRange sqref="A3:A4" name="Tender Nominated"/>
    <protectedRange sqref="C3:C31" name="Tender Scores"/>
  </protectedRanges>
  <phoneticPr fontId="2" type="noConversion"/>
  <hyperlinks>
    <hyperlink ref="D1" location="'INPUT '!A1" display="Return to INPUT"/>
  </hyperlink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sheetPr codeName="Sheet15" enableFormatConditionsCalculation="0">
    <tabColor indexed="47"/>
  </sheetPr>
  <dimension ref="A1:J75"/>
  <sheetViews>
    <sheetView topLeftCell="A31" zoomScale="70" zoomScaleNormal="70" workbookViewId="0">
      <selection activeCell="D10" sqref="D10:E73"/>
    </sheetView>
  </sheetViews>
  <sheetFormatPr defaultRowHeight="12.75"/>
  <cols>
    <col min="1" max="1" width="23.7109375" customWidth="1"/>
    <col min="2" max="2" width="32.85546875" customWidth="1"/>
    <col min="3" max="3" width="17.28515625" customWidth="1"/>
    <col min="4" max="4" width="41.42578125" customWidth="1"/>
    <col min="5" max="5" width="18.85546875" customWidth="1"/>
    <col min="6" max="6" width="31.42578125" bestFit="1" customWidth="1"/>
    <col min="7" max="7" width="31.42578125" customWidth="1"/>
    <col min="8" max="8" width="11" customWidth="1"/>
    <col min="9" max="9" width="13" customWidth="1"/>
    <col min="10" max="10" width="35.42578125" bestFit="1" customWidth="1"/>
    <col min="11" max="11" width="28.5703125" customWidth="1"/>
  </cols>
  <sheetData>
    <row r="1" spans="1:10" ht="34.5">
      <c r="A1" s="91" t="str">
        <f>'INPUT '!B38</f>
        <v>Gantt Roads</v>
      </c>
      <c r="D1" s="94" t="s">
        <v>110</v>
      </c>
      <c r="E1" s="4" t="s">
        <v>7</v>
      </c>
      <c r="F1" t="s">
        <v>101</v>
      </c>
      <c r="G1" t="s">
        <v>102</v>
      </c>
    </row>
    <row r="2" spans="1:10">
      <c r="E2" s="3">
        <v>0</v>
      </c>
      <c r="F2" t="s">
        <v>103</v>
      </c>
      <c r="G2" t="s">
        <v>106</v>
      </c>
    </row>
    <row r="3" spans="1:10" ht="14.25">
      <c r="A3" s="100" t="s">
        <v>9</v>
      </c>
      <c r="B3" s="100">
        <f>'INPUT '!B7</f>
        <v>3</v>
      </c>
      <c r="E3" s="3">
        <v>2</v>
      </c>
      <c r="F3" t="s">
        <v>104</v>
      </c>
      <c r="G3" t="s">
        <v>106</v>
      </c>
    </row>
    <row r="4" spans="1:10">
      <c r="E4">
        <v>5</v>
      </c>
      <c r="F4" t="s">
        <v>103</v>
      </c>
      <c r="G4" t="s">
        <v>107</v>
      </c>
    </row>
    <row r="5" spans="1:10">
      <c r="E5">
        <v>7</v>
      </c>
      <c r="F5" t="s">
        <v>104</v>
      </c>
      <c r="G5" t="s">
        <v>107</v>
      </c>
    </row>
    <row r="6" spans="1:10">
      <c r="E6">
        <v>10</v>
      </c>
      <c r="F6" t="s">
        <v>103</v>
      </c>
      <c r="G6" t="s">
        <v>105</v>
      </c>
    </row>
    <row r="7" spans="1:10" ht="15">
      <c r="D7" s="11"/>
      <c r="E7">
        <v>12</v>
      </c>
      <c r="F7" t="s">
        <v>104</v>
      </c>
      <c r="G7" t="s">
        <v>105</v>
      </c>
    </row>
    <row r="8" spans="1:10">
      <c r="A8" s="136" t="s">
        <v>0</v>
      </c>
      <c r="B8" s="137"/>
      <c r="C8" s="138"/>
      <c r="D8" s="133" t="s">
        <v>139</v>
      </c>
      <c r="E8" s="138"/>
      <c r="F8" s="133" t="s">
        <v>140</v>
      </c>
      <c r="G8" s="134"/>
      <c r="H8" s="135"/>
    </row>
    <row r="9" spans="1:10" ht="26.25" thickBot="1">
      <c r="A9" s="9" t="s">
        <v>1</v>
      </c>
      <c r="B9" s="9" t="s">
        <v>2</v>
      </c>
      <c r="C9" s="56" t="s">
        <v>137</v>
      </c>
      <c r="D9" s="56" t="s">
        <v>138</v>
      </c>
      <c r="E9" s="9" t="s">
        <v>100</v>
      </c>
      <c r="F9" s="9" t="s">
        <v>44</v>
      </c>
      <c r="G9" s="9" t="s">
        <v>4</v>
      </c>
      <c r="H9" s="9" t="s">
        <v>3</v>
      </c>
    </row>
    <row r="10" spans="1:10">
      <c r="A10" s="43" t="str">
        <f>IF('INPUT '!A66="","",'INPUT '!A66)</f>
        <v>Lower Subbase</v>
      </c>
      <c r="B10" s="30" t="str">
        <f>IF('INPUT '!B66="","",'INPUT '!B66)</f>
        <v>Pavement Type X1</v>
      </c>
      <c r="C10" s="30" t="s">
        <v>56</v>
      </c>
      <c r="D10" s="104" t="s">
        <v>146</v>
      </c>
      <c r="E10" s="104">
        <v>10</v>
      </c>
      <c r="F10" s="30">
        <f>IF('INPUT '!G66="","",'INPUT '!G66)</f>
        <v>13440.000000000002</v>
      </c>
      <c r="G10" s="59">
        <f t="shared" ref="G10:G73" si="0">IF(F10="","",F10/$F$74)</f>
        <v>0.15771969135316707</v>
      </c>
      <c r="H10" s="31">
        <f t="shared" ref="H10:H73" si="1">IF(G10="","",E10*G10)</f>
        <v>1.5771969135316708</v>
      </c>
    </row>
    <row r="11" spans="1:10">
      <c r="A11" s="44" t="str">
        <f>IF('INPUT '!A67="","",'INPUT '!A67)</f>
        <v/>
      </c>
      <c r="B11" s="21" t="str">
        <f>IF('INPUT '!B67="","",'INPUT '!B67)</f>
        <v>Pavement Type X2</v>
      </c>
      <c r="C11" s="21" t="str">
        <f>IF('INPUT '!C67="","",'INPUT '!C67)</f>
        <v>CL 4 Crushed Rock</v>
      </c>
      <c r="D11" s="105" t="s">
        <v>146</v>
      </c>
      <c r="E11" s="105">
        <v>10</v>
      </c>
      <c r="F11" s="21">
        <f>IF('INPUT '!G67="","",'INPUT '!G67)</f>
        <v>1344.0000000000002</v>
      </c>
      <c r="G11" s="60">
        <f t="shared" si="0"/>
        <v>1.5771969135316706E-2</v>
      </c>
      <c r="H11" s="32">
        <f t="shared" si="1"/>
        <v>0.15771969135316705</v>
      </c>
      <c r="J11" s="92"/>
    </row>
    <row r="12" spans="1:10">
      <c r="A12" s="44" t="str">
        <f>IF('INPUT '!A68="","",'INPUT '!A68)</f>
        <v/>
      </c>
      <c r="B12" s="21" t="str">
        <f>IF('INPUT '!B68="","",'INPUT '!B68)</f>
        <v>Pavement Type X3</v>
      </c>
      <c r="C12" s="21" t="str">
        <f>IF('INPUT '!C68="","",'INPUT '!C68)</f>
        <v>CL 4 Crushed Rock</v>
      </c>
      <c r="D12" s="105" t="s">
        <v>146</v>
      </c>
      <c r="E12" s="105">
        <v>10</v>
      </c>
      <c r="F12" s="21">
        <f>IF('INPUT '!G68="","",'INPUT '!G68)</f>
        <v>224.00000000000003</v>
      </c>
      <c r="G12" s="60">
        <f t="shared" si="0"/>
        <v>2.6286615225527845E-3</v>
      </c>
      <c r="H12" s="32">
        <f t="shared" si="1"/>
        <v>2.6286615225527846E-2</v>
      </c>
      <c r="J12" s="92"/>
    </row>
    <row r="13" spans="1:10">
      <c r="A13" s="44" t="str">
        <f>IF('INPUT '!A69="","",'INPUT '!A69)</f>
        <v/>
      </c>
      <c r="B13" s="21" t="str">
        <f>IF('INPUT '!B69="","",'INPUT '!B69)</f>
        <v>DSA 1</v>
      </c>
      <c r="C13" s="21" t="str">
        <f>IF('INPUT '!C69="","",'INPUT '!C69)</f>
        <v>CL 4 Crushed Rock</v>
      </c>
      <c r="D13" s="105" t="s">
        <v>146</v>
      </c>
      <c r="E13" s="105">
        <v>10</v>
      </c>
      <c r="F13" s="21">
        <f>IF('INPUT '!G69="","",'INPUT '!G69)</f>
        <v>4032.0000000000005</v>
      </c>
      <c r="G13" s="60">
        <f t="shared" si="0"/>
        <v>4.7315907405950118E-2</v>
      </c>
      <c r="H13" s="32">
        <f t="shared" si="1"/>
        <v>0.47315907405950119</v>
      </c>
      <c r="J13" s="57"/>
    </row>
    <row r="14" spans="1:10">
      <c r="A14" s="44" t="str">
        <f>IF('INPUT '!A70="","",'INPUT '!A70)</f>
        <v/>
      </c>
      <c r="B14" s="21" t="str">
        <f>IF('INPUT '!B70="","",'INPUT '!B70)</f>
        <v>DSA 2</v>
      </c>
      <c r="C14" s="21" t="str">
        <f>IF('INPUT '!C70="","",'INPUT '!C70)</f>
        <v>CL 4 Crushed Rock</v>
      </c>
      <c r="D14" s="105"/>
      <c r="E14" s="105"/>
      <c r="F14" s="21">
        <f>IF('INPUT '!G70="","",'INPUT '!G70)</f>
        <v>5600.0000000000009</v>
      </c>
      <c r="G14" s="60">
        <f t="shared" si="0"/>
        <v>6.5716538063819607E-2</v>
      </c>
      <c r="H14" s="32">
        <f t="shared" si="1"/>
        <v>0</v>
      </c>
    </row>
    <row r="15" spans="1:10">
      <c r="A15" s="44" t="str">
        <f>IF('INPUT '!A71="","",'INPUT '!A71)</f>
        <v/>
      </c>
      <c r="B15" s="21" t="str">
        <f>IF('INPUT '!B71="","",'INPUT '!B71)</f>
        <v/>
      </c>
      <c r="C15" s="21" t="str">
        <f>IF('INPUT '!C71="","",'INPUT '!C71)</f>
        <v/>
      </c>
      <c r="D15" s="105"/>
      <c r="E15" s="105"/>
      <c r="F15" s="21" t="str">
        <f>IF('INPUT '!G71="","",'INPUT '!G71)</f>
        <v/>
      </c>
      <c r="G15" s="60" t="str">
        <f t="shared" si="0"/>
        <v/>
      </c>
      <c r="H15" s="32" t="str">
        <f t="shared" si="1"/>
        <v/>
      </c>
    </row>
    <row r="16" spans="1:10">
      <c r="A16" s="44" t="str">
        <f>IF('INPUT '!A72="","",'INPUT '!A72)</f>
        <v/>
      </c>
      <c r="B16" s="21" t="str">
        <f>IF('INPUT '!B72="","",'INPUT '!B72)</f>
        <v/>
      </c>
      <c r="C16" s="21" t="str">
        <f>IF('INPUT '!C72="","",'INPUT '!C72)</f>
        <v/>
      </c>
      <c r="D16" s="105"/>
      <c r="E16" s="105"/>
      <c r="F16" s="21" t="str">
        <f>IF('INPUT '!G72="","",'INPUT '!G72)</f>
        <v/>
      </c>
      <c r="G16" s="60" t="str">
        <f t="shared" si="0"/>
        <v/>
      </c>
      <c r="H16" s="32" t="str">
        <f t="shared" si="1"/>
        <v/>
      </c>
    </row>
    <row r="17" spans="1:8" ht="13.5" thickBot="1">
      <c r="A17" s="45" t="str">
        <f>IF('INPUT '!A73="","",'INPUT '!A73)</f>
        <v/>
      </c>
      <c r="B17" s="33" t="str">
        <f>IF('INPUT '!B73="","",'INPUT '!B73)</f>
        <v/>
      </c>
      <c r="C17" s="33" t="str">
        <f>IF('INPUT '!C73="","",'INPUT '!C73)</f>
        <v/>
      </c>
      <c r="D17" s="106"/>
      <c r="E17" s="106"/>
      <c r="F17" s="33" t="str">
        <f>IF('INPUT '!G73="","",'INPUT '!G73)</f>
        <v/>
      </c>
      <c r="G17" s="61" t="str">
        <f t="shared" si="0"/>
        <v/>
      </c>
      <c r="H17" s="34" t="str">
        <f t="shared" si="1"/>
        <v/>
      </c>
    </row>
    <row r="18" spans="1:8">
      <c r="A18" s="46" t="str">
        <f>IF('INPUT '!A74="","",'INPUT '!A74)</f>
        <v>Subbase</v>
      </c>
      <c r="B18" s="28" t="str">
        <f>IF('INPUT '!B74="","",'INPUT '!B74)</f>
        <v>Pavement Type X1</v>
      </c>
      <c r="C18" s="28" t="str">
        <f>IF('INPUT '!C74="","",'INPUT '!C74)</f>
        <v>CL 3 Crushed Rock</v>
      </c>
      <c r="D18" s="107" t="s">
        <v>146</v>
      </c>
      <c r="E18" s="107">
        <v>10</v>
      </c>
      <c r="F18" s="28">
        <f>IF('INPUT '!G74="","",'INPUT '!G74)</f>
        <v>17920</v>
      </c>
      <c r="G18" s="62">
        <f t="shared" si="0"/>
        <v>0.21029292180422271</v>
      </c>
      <c r="H18" s="28">
        <f t="shared" si="1"/>
        <v>2.102929218042227</v>
      </c>
    </row>
    <row r="19" spans="1:8">
      <c r="A19" s="44" t="str">
        <f>IF('INPUT '!A75="","",'INPUT '!A75)</f>
        <v/>
      </c>
      <c r="B19" s="21" t="str">
        <f>IF('INPUT '!B75="","",'INPUT '!B75)</f>
        <v>Pavement Type X2</v>
      </c>
      <c r="C19" s="21" t="str">
        <f>IF('INPUT '!C75="","",'INPUT '!C75)</f>
        <v>CL 3 Crushed Rock</v>
      </c>
      <c r="D19" s="105" t="s">
        <v>146</v>
      </c>
      <c r="E19" s="105">
        <v>10</v>
      </c>
      <c r="F19" s="21">
        <f>IF('INPUT '!G75="","",'INPUT '!G75)</f>
        <v>1008.0000000000001</v>
      </c>
      <c r="G19" s="60">
        <f t="shared" si="0"/>
        <v>1.182897685148753E-2</v>
      </c>
      <c r="H19" s="21">
        <f t="shared" si="1"/>
        <v>0.1182897685148753</v>
      </c>
    </row>
    <row r="20" spans="1:8">
      <c r="A20" s="44" t="str">
        <f>IF('INPUT '!A76="","",'INPUT '!A76)</f>
        <v/>
      </c>
      <c r="B20" s="21" t="str">
        <f>IF('INPUT '!B76="","",'INPUT '!B76)</f>
        <v>Pavement Type X3</v>
      </c>
      <c r="C20" s="21" t="str">
        <f>IF('INPUT '!C76="","",'INPUT '!C76)</f>
        <v>CL 3 Crushed Rock</v>
      </c>
      <c r="D20" s="105" t="s">
        <v>146</v>
      </c>
      <c r="E20" s="105">
        <v>10</v>
      </c>
      <c r="F20" s="21">
        <f>IF('INPUT '!G76="","",'INPUT '!G76)</f>
        <v>224.00000000000003</v>
      </c>
      <c r="G20" s="60">
        <f t="shared" si="0"/>
        <v>2.6286615225527845E-3</v>
      </c>
      <c r="H20" s="21">
        <f t="shared" si="1"/>
        <v>2.6286615225527846E-2</v>
      </c>
    </row>
    <row r="21" spans="1:8">
      <c r="A21" s="44" t="str">
        <f>IF('INPUT '!A77="","",'INPUT '!A77)</f>
        <v/>
      </c>
      <c r="B21" s="21" t="str">
        <f>IF('INPUT '!B77="","",'INPUT '!B77)</f>
        <v>Pavement Type X4</v>
      </c>
      <c r="C21" s="21" t="str">
        <f>IF('INPUT '!C77="","",'INPUT '!C77)</f>
        <v>CL 4 Crushed Rock</v>
      </c>
      <c r="D21" s="105" t="s">
        <v>146</v>
      </c>
      <c r="E21" s="105">
        <v>10</v>
      </c>
      <c r="F21" s="21">
        <f>IF('INPUT '!G77="","",'INPUT '!G77)</f>
        <v>896.00000000000011</v>
      </c>
      <c r="G21" s="60">
        <f t="shared" si="0"/>
        <v>1.0514646090211138E-2</v>
      </c>
      <c r="H21" s="21">
        <f t="shared" si="1"/>
        <v>0.10514646090211138</v>
      </c>
    </row>
    <row r="22" spans="1:8">
      <c r="A22" s="44" t="str">
        <f>IF('INPUT '!A78="","",'INPUT '!A78)</f>
        <v/>
      </c>
      <c r="B22" s="21" t="str">
        <f>IF('INPUT '!B78="","",'INPUT '!B78)</f>
        <v/>
      </c>
      <c r="C22" s="21" t="str">
        <f>IF('INPUT '!C78="","",'INPUT '!C78)</f>
        <v/>
      </c>
      <c r="D22" s="105"/>
      <c r="E22" s="105"/>
      <c r="F22" s="21" t="str">
        <f>IF('INPUT '!G78="","",'INPUT '!G78)</f>
        <v/>
      </c>
      <c r="G22" s="60" t="str">
        <f t="shared" si="0"/>
        <v/>
      </c>
      <c r="H22" s="21" t="str">
        <f t="shared" si="1"/>
        <v/>
      </c>
    </row>
    <row r="23" spans="1:8">
      <c r="A23" s="44" t="str">
        <f>IF('INPUT '!A79="","",'INPUT '!A79)</f>
        <v/>
      </c>
      <c r="B23" s="21" t="str">
        <f>IF('INPUT '!B79="","",'INPUT '!B79)</f>
        <v/>
      </c>
      <c r="C23" s="21" t="str">
        <f>IF('INPUT '!C79="","",'INPUT '!C79)</f>
        <v/>
      </c>
      <c r="D23" s="105"/>
      <c r="E23" s="105"/>
      <c r="F23" s="21" t="str">
        <f>IF('INPUT '!G79="","",'INPUT '!G79)</f>
        <v/>
      </c>
      <c r="G23" s="60" t="str">
        <f t="shared" si="0"/>
        <v/>
      </c>
      <c r="H23" s="21" t="str">
        <f t="shared" si="1"/>
        <v/>
      </c>
    </row>
    <row r="24" spans="1:8">
      <c r="A24" s="44" t="str">
        <f>IF('INPUT '!A80="","",'INPUT '!A80)</f>
        <v/>
      </c>
      <c r="B24" s="21" t="str">
        <f>IF('INPUT '!B80="","",'INPUT '!B80)</f>
        <v/>
      </c>
      <c r="C24" s="21" t="str">
        <f>IF('INPUT '!C80="","",'INPUT '!C80)</f>
        <v/>
      </c>
      <c r="D24" s="105"/>
      <c r="E24" s="105"/>
      <c r="F24" s="21" t="str">
        <f>IF('INPUT '!G80="","",'INPUT '!G80)</f>
        <v/>
      </c>
      <c r="G24" s="60" t="str">
        <f t="shared" si="0"/>
        <v/>
      </c>
      <c r="H24" s="21" t="str">
        <f t="shared" si="1"/>
        <v/>
      </c>
    </row>
    <row r="25" spans="1:8" ht="13.5" thickBot="1">
      <c r="A25" s="47" t="str">
        <f>IF('INPUT '!A81="","",'INPUT '!A81)</f>
        <v/>
      </c>
      <c r="B25" s="29" t="str">
        <f>IF('INPUT '!B81="","",'INPUT '!B81)</f>
        <v/>
      </c>
      <c r="C25" s="29" t="str">
        <f>IF('INPUT '!C81="","",'INPUT '!C81)</f>
        <v/>
      </c>
      <c r="D25" s="108"/>
      <c r="E25" s="108"/>
      <c r="F25" s="29" t="str">
        <f>IF('INPUT '!G81="","",'INPUT '!G81)</f>
        <v/>
      </c>
      <c r="G25" s="63" t="str">
        <f t="shared" si="0"/>
        <v/>
      </c>
      <c r="H25" s="29" t="str">
        <f t="shared" si="1"/>
        <v/>
      </c>
    </row>
    <row r="26" spans="1:8">
      <c r="A26" s="43" t="str">
        <f>IF('INPUT '!A82="","",'INPUT '!A82)</f>
        <v>Upper Subbase</v>
      </c>
      <c r="B26" s="30" t="str">
        <f>IF('INPUT '!B82="","",'INPUT '!B82)</f>
        <v>DSA 1</v>
      </c>
      <c r="C26" s="30" t="str">
        <f>IF('INPUT '!C82="","",'INPUT '!C82)</f>
        <v>CTCR/CTCC</v>
      </c>
      <c r="D26" s="104" t="s">
        <v>193</v>
      </c>
      <c r="E26" s="104">
        <v>0</v>
      </c>
      <c r="F26" s="30">
        <f>IF('INPUT '!G82="","",'INPUT '!G82)</f>
        <v>3024.0000000000005</v>
      </c>
      <c r="G26" s="59">
        <f t="shared" si="0"/>
        <v>3.5486930554462587E-2</v>
      </c>
      <c r="H26" s="31">
        <f t="shared" si="1"/>
        <v>0</v>
      </c>
    </row>
    <row r="27" spans="1:8">
      <c r="A27" s="44" t="str">
        <f>IF('INPUT '!A83="","",'INPUT '!A83)</f>
        <v/>
      </c>
      <c r="B27" s="21" t="str">
        <f>IF('INPUT '!B83="","",'INPUT '!B83)</f>
        <v>DSA 2</v>
      </c>
      <c r="C27" s="21" t="str">
        <f>IF('INPUT '!C83="","",'INPUT '!C83)</f>
        <v>CTCR/CTCC</v>
      </c>
      <c r="D27" s="105" t="s">
        <v>193</v>
      </c>
      <c r="E27" s="105">
        <v>0</v>
      </c>
      <c r="F27" s="21">
        <f>IF('INPUT '!G83="","",'INPUT '!G83)</f>
        <v>4200</v>
      </c>
      <c r="G27" s="60">
        <f t="shared" si="0"/>
        <v>4.9287403547864699E-2</v>
      </c>
      <c r="H27" s="32">
        <f t="shared" si="1"/>
        <v>0</v>
      </c>
    </row>
    <row r="28" spans="1:8">
      <c r="A28" s="44" t="str">
        <f>IF('INPUT '!A84="","",'INPUT '!A84)</f>
        <v/>
      </c>
      <c r="B28" s="21" t="str">
        <f>IF('INPUT '!B84="","",'INPUT '!B84)</f>
        <v/>
      </c>
      <c r="C28" s="21" t="str">
        <f>IF('INPUT '!C84="","",'INPUT '!C84)</f>
        <v/>
      </c>
      <c r="D28" s="105"/>
      <c r="E28" s="105"/>
      <c r="F28" s="21" t="str">
        <f>IF('INPUT '!G84="","",'INPUT '!G84)</f>
        <v/>
      </c>
      <c r="G28" s="60" t="str">
        <f t="shared" si="0"/>
        <v/>
      </c>
      <c r="H28" s="32" t="str">
        <f t="shared" si="1"/>
        <v/>
      </c>
    </row>
    <row r="29" spans="1:8">
      <c r="A29" s="44" t="str">
        <f>IF('INPUT '!A85="","",'INPUT '!A85)</f>
        <v/>
      </c>
      <c r="B29" s="21" t="str">
        <f>IF('INPUT '!B85="","",'INPUT '!B85)</f>
        <v/>
      </c>
      <c r="C29" s="21" t="str">
        <f>IF('INPUT '!C85="","",'INPUT '!C85)</f>
        <v/>
      </c>
      <c r="D29" s="105"/>
      <c r="E29" s="105"/>
      <c r="F29" s="21" t="str">
        <f>IF('INPUT '!G85="","",'INPUT '!G85)</f>
        <v/>
      </c>
      <c r="G29" s="60" t="str">
        <f t="shared" si="0"/>
        <v/>
      </c>
      <c r="H29" s="32" t="str">
        <f t="shared" si="1"/>
        <v/>
      </c>
    </row>
    <row r="30" spans="1:8">
      <c r="A30" s="44" t="str">
        <f>IF('INPUT '!A86="","",'INPUT '!A86)</f>
        <v/>
      </c>
      <c r="B30" s="21" t="str">
        <f>IF('INPUT '!B86="","",'INPUT '!B86)</f>
        <v/>
      </c>
      <c r="C30" s="21" t="str">
        <f>IF('INPUT '!C86="","",'INPUT '!C86)</f>
        <v/>
      </c>
      <c r="D30" s="105"/>
      <c r="E30" s="105"/>
      <c r="F30" s="21" t="str">
        <f>IF('INPUT '!G86="","",'INPUT '!G86)</f>
        <v/>
      </c>
      <c r="G30" s="60" t="str">
        <f t="shared" si="0"/>
        <v/>
      </c>
      <c r="H30" s="32" t="str">
        <f t="shared" si="1"/>
        <v/>
      </c>
    </row>
    <row r="31" spans="1:8">
      <c r="A31" s="44" t="str">
        <f>IF('INPUT '!A87="","",'INPUT '!A87)</f>
        <v/>
      </c>
      <c r="B31" s="21" t="str">
        <f>IF('INPUT '!B87="","",'INPUT '!B87)</f>
        <v/>
      </c>
      <c r="C31" s="21" t="str">
        <f>IF('INPUT '!C87="","",'INPUT '!C87)</f>
        <v/>
      </c>
      <c r="D31" s="105"/>
      <c r="E31" s="105"/>
      <c r="F31" s="21" t="str">
        <f>IF('INPUT '!G87="","",'INPUT '!G87)</f>
        <v/>
      </c>
      <c r="G31" s="60" t="str">
        <f t="shared" si="0"/>
        <v/>
      </c>
      <c r="H31" s="32" t="str">
        <f t="shared" si="1"/>
        <v/>
      </c>
    </row>
    <row r="32" spans="1:8">
      <c r="A32" s="44" t="str">
        <f>IF('INPUT '!A88="","",'INPUT '!A88)</f>
        <v/>
      </c>
      <c r="B32" s="21" t="str">
        <f>IF('INPUT '!B88="","",'INPUT '!B88)</f>
        <v/>
      </c>
      <c r="C32" s="21" t="str">
        <f>IF('INPUT '!C88="","",'INPUT '!C88)</f>
        <v/>
      </c>
      <c r="D32" s="105"/>
      <c r="E32" s="105"/>
      <c r="F32" s="21" t="str">
        <f>IF('INPUT '!G88="","",'INPUT '!G88)</f>
        <v/>
      </c>
      <c r="G32" s="60" t="str">
        <f t="shared" si="0"/>
        <v/>
      </c>
      <c r="H32" s="32" t="str">
        <f t="shared" si="1"/>
        <v/>
      </c>
    </row>
    <row r="33" spans="1:8" ht="13.5" thickBot="1">
      <c r="A33" s="45" t="str">
        <f>IF('INPUT '!A89="","",'INPUT '!A89)</f>
        <v/>
      </c>
      <c r="B33" s="33" t="str">
        <f>IF('INPUT '!B89="","",'INPUT '!B89)</f>
        <v/>
      </c>
      <c r="C33" s="33" t="str">
        <f>IF('INPUT '!C89="","",'INPUT '!C89)</f>
        <v/>
      </c>
      <c r="D33" s="106"/>
      <c r="E33" s="106"/>
      <c r="F33" s="33" t="str">
        <f>IF('INPUT '!G89="","",'INPUT '!G89)</f>
        <v/>
      </c>
      <c r="G33" s="61" t="str">
        <f t="shared" si="0"/>
        <v/>
      </c>
      <c r="H33" s="34" t="str">
        <f t="shared" si="1"/>
        <v/>
      </c>
    </row>
    <row r="34" spans="1:8">
      <c r="A34" s="46" t="str">
        <f>IF('INPUT '!A90="","",'INPUT '!A90)</f>
        <v>Basecourse</v>
      </c>
      <c r="B34" s="28" t="str">
        <f>IF('INPUT '!B90="","",'INPUT '!B90)</f>
        <v>Pavement Type X1</v>
      </c>
      <c r="C34" s="28" t="str">
        <f>IF('INPUT '!C90="","",'INPUT '!C90)</f>
        <v>CL 1 Crushed Rock</v>
      </c>
      <c r="D34" s="107" t="s">
        <v>147</v>
      </c>
      <c r="E34" s="107">
        <v>0</v>
      </c>
      <c r="F34" s="28">
        <f>IF('INPUT '!G90="","",'INPUT '!G90)</f>
        <v>17920</v>
      </c>
      <c r="G34" s="62">
        <f t="shared" si="0"/>
        <v>0.21029292180422271</v>
      </c>
      <c r="H34" s="28">
        <f t="shared" si="1"/>
        <v>0</v>
      </c>
    </row>
    <row r="35" spans="1:8">
      <c r="A35" s="44" t="str">
        <f>IF('INPUT '!A91="","",'INPUT '!A91)</f>
        <v/>
      </c>
      <c r="B35" s="21" t="str">
        <f>IF('INPUT '!B91="","",'INPUT '!B91)</f>
        <v>Pavement Type X2</v>
      </c>
      <c r="C35" s="21" t="str">
        <f>IF('INPUT '!C91="","",'INPUT '!C91)</f>
        <v>CL 1 Crushed Rock</v>
      </c>
      <c r="D35" s="107" t="s">
        <v>147</v>
      </c>
      <c r="E35" s="105">
        <v>0</v>
      </c>
      <c r="F35" s="21">
        <f>IF('INPUT '!G91="","",'INPUT '!G91)</f>
        <v>672.00000000000011</v>
      </c>
      <c r="G35" s="60">
        <f t="shared" si="0"/>
        <v>7.885984567658353E-3</v>
      </c>
      <c r="H35" s="21">
        <f t="shared" si="1"/>
        <v>0</v>
      </c>
    </row>
    <row r="36" spans="1:8">
      <c r="A36" s="44" t="str">
        <f>IF('INPUT '!A92="","",'INPUT '!A92)</f>
        <v/>
      </c>
      <c r="B36" s="21" t="str">
        <f>IF('INPUT '!B92="","",'INPUT '!B92)</f>
        <v>Pavement Type X3</v>
      </c>
      <c r="C36" s="21" t="str">
        <f>IF('INPUT '!C92="","",'INPUT '!C92)</f>
        <v>CL 2 Crushed Rock</v>
      </c>
      <c r="D36" s="105" t="s">
        <v>146</v>
      </c>
      <c r="E36" s="105">
        <v>10</v>
      </c>
      <c r="F36" s="21">
        <f>IF('INPUT '!G92="","",'INPUT '!G92)</f>
        <v>224.00000000000003</v>
      </c>
      <c r="G36" s="60">
        <f t="shared" si="0"/>
        <v>2.6286615225527845E-3</v>
      </c>
      <c r="H36" s="21">
        <f t="shared" si="1"/>
        <v>2.6286615225527846E-2</v>
      </c>
    </row>
    <row r="37" spans="1:8">
      <c r="A37" s="44" t="str">
        <f>IF('INPUT '!A93="","",'INPUT '!A93)</f>
        <v/>
      </c>
      <c r="B37" s="21" t="str">
        <f>IF('INPUT '!B93="","",'INPUT '!B93)</f>
        <v>Pavement Type X4</v>
      </c>
      <c r="C37" s="21" t="str">
        <f>IF('INPUT '!C93="","",'INPUT '!C93)</f>
        <v>CL 3 Crushed Rock</v>
      </c>
      <c r="D37" s="105" t="s">
        <v>146</v>
      </c>
      <c r="E37" s="105">
        <v>10</v>
      </c>
      <c r="F37" s="21">
        <f>IF('INPUT '!G93="","",'INPUT '!G93)</f>
        <v>1344.0000000000002</v>
      </c>
      <c r="G37" s="60">
        <f t="shared" si="0"/>
        <v>1.5771969135316706E-2</v>
      </c>
      <c r="H37" s="21">
        <f t="shared" si="1"/>
        <v>0.15771969135316705</v>
      </c>
    </row>
    <row r="38" spans="1:8">
      <c r="A38" s="44" t="str">
        <f>IF('INPUT '!A94="","",'INPUT '!A94)</f>
        <v/>
      </c>
      <c r="B38" s="21" t="str">
        <f>IF('INPUT '!B94="","",'INPUT '!B94)</f>
        <v>DSA 1</v>
      </c>
      <c r="C38" s="21" t="str">
        <f>IF('INPUT '!C94="","",'INPUT '!C94)</f>
        <v>20mm SF Asphalt</v>
      </c>
      <c r="D38" s="105" t="s">
        <v>103</v>
      </c>
      <c r="E38" s="105">
        <v>0</v>
      </c>
      <c r="F38" s="21">
        <f>IF('INPUT '!G94="","",'INPUT '!G94)</f>
        <v>1620</v>
      </c>
      <c r="G38" s="60">
        <f t="shared" si="0"/>
        <v>1.9010855654176383E-2</v>
      </c>
      <c r="H38" s="21">
        <f t="shared" si="1"/>
        <v>0</v>
      </c>
    </row>
    <row r="39" spans="1:8">
      <c r="A39" s="44" t="str">
        <f>IF('INPUT '!A95="","",'INPUT '!A95)</f>
        <v/>
      </c>
      <c r="B39" s="21" t="str">
        <f>IF('INPUT '!B95="","",'INPUT '!B95)</f>
        <v>DSA 2</v>
      </c>
      <c r="C39" s="21" t="str">
        <f>IF('INPUT '!C95="","",'INPUT '!C95)</f>
        <v>20mm SF Asphalt</v>
      </c>
      <c r="D39" s="105" t="s">
        <v>103</v>
      </c>
      <c r="E39" s="105">
        <v>0</v>
      </c>
      <c r="F39" s="21">
        <f>IF('INPUT '!G95="","",'INPUT '!G95)</f>
        <v>2250</v>
      </c>
      <c r="G39" s="60">
        <f t="shared" si="0"/>
        <v>2.6403966186356088E-2</v>
      </c>
      <c r="H39" s="21">
        <f t="shared" si="1"/>
        <v>0</v>
      </c>
    </row>
    <row r="40" spans="1:8">
      <c r="A40" s="44" t="str">
        <f>IF('INPUT '!A96="","",'INPUT '!A96)</f>
        <v/>
      </c>
      <c r="B40" s="21" t="str">
        <f>IF('INPUT '!B96="","",'INPUT '!B96)</f>
        <v/>
      </c>
      <c r="C40" s="21" t="str">
        <f>IF('INPUT '!C96="","",'INPUT '!C96)</f>
        <v/>
      </c>
      <c r="D40" s="105"/>
      <c r="E40" s="105"/>
      <c r="F40" s="21" t="str">
        <f>IF('INPUT '!G96="","",'INPUT '!G96)</f>
        <v/>
      </c>
      <c r="G40" s="60" t="str">
        <f t="shared" si="0"/>
        <v/>
      </c>
      <c r="H40" s="21" t="str">
        <f t="shared" si="1"/>
        <v/>
      </c>
    </row>
    <row r="41" spans="1:8" ht="13.5" thickBot="1">
      <c r="A41" s="47" t="str">
        <f>IF('INPUT '!A97="","",'INPUT '!A97)</f>
        <v/>
      </c>
      <c r="B41" s="29" t="str">
        <f>IF('INPUT '!B97="","",'INPUT '!B97)</f>
        <v/>
      </c>
      <c r="C41" s="29" t="str">
        <f>IF('INPUT '!C97="","",'INPUT '!C97)</f>
        <v/>
      </c>
      <c r="D41" s="108"/>
      <c r="E41" s="108"/>
      <c r="F41" s="29" t="str">
        <f>IF('INPUT '!G97="","",'INPUT '!G97)</f>
        <v/>
      </c>
      <c r="G41" s="63" t="str">
        <f t="shared" si="0"/>
        <v/>
      </c>
      <c r="H41" s="29" t="str">
        <f t="shared" si="1"/>
        <v/>
      </c>
    </row>
    <row r="42" spans="1:8">
      <c r="A42" s="43" t="str">
        <f>IF('INPUT '!A98="","",'INPUT '!A98)</f>
        <v>Intermediate Course 2</v>
      </c>
      <c r="B42" s="30" t="str">
        <f>IF('INPUT '!B98="","",'INPUT '!B98)</f>
        <v>DSA 1</v>
      </c>
      <c r="C42" s="30" t="str">
        <f>IF('INPUT '!C98="","",'INPUT '!C98)</f>
        <v>20mm SI Asphalt</v>
      </c>
      <c r="D42" s="104" t="s">
        <v>103</v>
      </c>
      <c r="E42" s="104">
        <v>0</v>
      </c>
      <c r="F42" s="30">
        <f>IF('INPUT '!G98="","",'INPUT '!G98)</f>
        <v>1944</v>
      </c>
      <c r="G42" s="59">
        <f t="shared" si="0"/>
        <v>2.281302678501166E-2</v>
      </c>
      <c r="H42" s="31">
        <f t="shared" si="1"/>
        <v>0</v>
      </c>
    </row>
    <row r="43" spans="1:8">
      <c r="A43" s="44" t="str">
        <f>IF('INPUT '!A99="","",'INPUT '!A99)</f>
        <v/>
      </c>
      <c r="B43" s="21" t="str">
        <f>IF('INPUT '!B99="","",'INPUT '!B99)</f>
        <v>DSA 2</v>
      </c>
      <c r="C43" s="21" t="str">
        <f>IF('INPUT '!C99="","",'INPUT '!C99)</f>
        <v>20mm SI Asphalt</v>
      </c>
      <c r="D43" s="105" t="s">
        <v>103</v>
      </c>
      <c r="E43" s="105">
        <v>0</v>
      </c>
      <c r="F43" s="21">
        <f>IF('INPUT '!G99="","",'INPUT '!G99)</f>
        <v>2100</v>
      </c>
      <c r="G43" s="60">
        <f t="shared" si="0"/>
        <v>2.4643701773932349E-2</v>
      </c>
      <c r="H43" s="32">
        <f t="shared" si="1"/>
        <v>0</v>
      </c>
    </row>
    <row r="44" spans="1:8">
      <c r="A44" s="44" t="str">
        <f>IF('INPUT '!A100="","",'INPUT '!A100)</f>
        <v/>
      </c>
      <c r="B44" s="21" t="str">
        <f>IF('INPUT '!B100="","",'INPUT '!B100)</f>
        <v/>
      </c>
      <c r="C44" s="21" t="str">
        <f>IF('INPUT '!C100="","",'INPUT '!C100)</f>
        <v/>
      </c>
      <c r="D44" s="105"/>
      <c r="E44" s="105"/>
      <c r="F44" s="21" t="str">
        <f>IF('INPUT '!G100="","",'INPUT '!G100)</f>
        <v/>
      </c>
      <c r="G44" s="60" t="str">
        <f t="shared" si="0"/>
        <v/>
      </c>
      <c r="H44" s="32" t="str">
        <f t="shared" si="1"/>
        <v/>
      </c>
    </row>
    <row r="45" spans="1:8">
      <c r="A45" s="44" t="str">
        <f>IF('INPUT '!A101="","",'INPUT '!A101)</f>
        <v/>
      </c>
      <c r="B45" s="21" t="str">
        <f>IF('INPUT '!B101="","",'INPUT '!B101)</f>
        <v/>
      </c>
      <c r="C45" s="21" t="str">
        <f>IF('INPUT '!C101="","",'INPUT '!C101)</f>
        <v/>
      </c>
      <c r="D45" s="105"/>
      <c r="E45" s="105"/>
      <c r="F45" s="21" t="str">
        <f>IF('INPUT '!G101="","",'INPUT '!G101)</f>
        <v/>
      </c>
      <c r="G45" s="60" t="str">
        <f t="shared" si="0"/>
        <v/>
      </c>
      <c r="H45" s="32" t="str">
        <f t="shared" si="1"/>
        <v/>
      </c>
    </row>
    <row r="46" spans="1:8">
      <c r="A46" s="44" t="str">
        <f>IF('INPUT '!A102="","",'INPUT '!A102)</f>
        <v/>
      </c>
      <c r="B46" s="21" t="str">
        <f>IF('INPUT '!B102="","",'INPUT '!B102)</f>
        <v/>
      </c>
      <c r="C46" s="21" t="str">
        <f>IF('INPUT '!C102="","",'INPUT '!C102)</f>
        <v/>
      </c>
      <c r="D46" s="105"/>
      <c r="E46" s="105"/>
      <c r="F46" s="21" t="str">
        <f>IF('INPUT '!G102="","",'INPUT '!G102)</f>
        <v/>
      </c>
      <c r="G46" s="60" t="str">
        <f t="shared" si="0"/>
        <v/>
      </c>
      <c r="H46" s="32" t="str">
        <f t="shared" si="1"/>
        <v/>
      </c>
    </row>
    <row r="47" spans="1:8">
      <c r="A47" s="44" t="str">
        <f>IF('INPUT '!A103="","",'INPUT '!A103)</f>
        <v/>
      </c>
      <c r="B47" s="21" t="str">
        <f>IF('INPUT '!B103="","",'INPUT '!B103)</f>
        <v/>
      </c>
      <c r="C47" s="21" t="str">
        <f>IF('INPUT '!C103="","",'INPUT '!C103)</f>
        <v/>
      </c>
      <c r="D47" s="105"/>
      <c r="E47" s="105"/>
      <c r="F47" s="21" t="str">
        <f>IF('INPUT '!G103="","",'INPUT '!G103)</f>
        <v/>
      </c>
      <c r="G47" s="60" t="str">
        <f t="shared" si="0"/>
        <v/>
      </c>
      <c r="H47" s="32" t="str">
        <f t="shared" si="1"/>
        <v/>
      </c>
    </row>
    <row r="48" spans="1:8">
      <c r="A48" s="44" t="str">
        <f>IF('INPUT '!A104="","",'INPUT '!A104)</f>
        <v/>
      </c>
      <c r="B48" s="21" t="str">
        <f>IF('INPUT '!B104="","",'INPUT '!B104)</f>
        <v/>
      </c>
      <c r="C48" s="21" t="str">
        <f>IF('INPUT '!C104="","",'INPUT '!C104)</f>
        <v/>
      </c>
      <c r="D48" s="105"/>
      <c r="E48" s="105"/>
      <c r="F48" s="21" t="str">
        <f>IF('INPUT '!G104="","",'INPUT '!G104)</f>
        <v/>
      </c>
      <c r="G48" s="60" t="str">
        <f t="shared" si="0"/>
        <v/>
      </c>
      <c r="H48" s="32" t="str">
        <f t="shared" si="1"/>
        <v/>
      </c>
    </row>
    <row r="49" spans="1:8" ht="13.5" thickBot="1">
      <c r="A49" s="45" t="str">
        <f>IF('INPUT '!A105="","",'INPUT '!A105)</f>
        <v/>
      </c>
      <c r="B49" s="33" t="str">
        <f>IF('INPUT '!B105="","",'INPUT '!B105)</f>
        <v/>
      </c>
      <c r="C49" s="33" t="str">
        <f>IF('INPUT '!C105="","",'INPUT '!C105)</f>
        <v/>
      </c>
      <c r="D49" s="106"/>
      <c r="E49" s="106"/>
      <c r="F49" s="33" t="str">
        <f>IF('INPUT '!G105="","",'INPUT '!G105)</f>
        <v/>
      </c>
      <c r="G49" s="61" t="str">
        <f t="shared" si="0"/>
        <v/>
      </c>
      <c r="H49" s="34" t="str">
        <f t="shared" si="1"/>
        <v/>
      </c>
    </row>
    <row r="50" spans="1:8">
      <c r="A50" s="46" t="str">
        <f>IF('INPUT '!A106="","",'INPUT '!A106)</f>
        <v>Intermediate Course 1</v>
      </c>
      <c r="B50" s="28" t="str">
        <f>IF('INPUT '!B106="","",'INPUT '!B106)</f>
        <v>DSA 2</v>
      </c>
      <c r="C50" s="28" t="str">
        <f>IF('INPUT '!C106="","",'INPUT '!C106)</f>
        <v>20mm SI Asphalt</v>
      </c>
      <c r="D50" s="107" t="s">
        <v>103</v>
      </c>
      <c r="E50" s="107">
        <v>0</v>
      </c>
      <c r="F50" s="28">
        <f>IF('INPUT '!G106="","",'INPUT '!G106)</f>
        <v>1500</v>
      </c>
      <c r="G50" s="62">
        <f t="shared" si="0"/>
        <v>1.7602644124237392E-2</v>
      </c>
      <c r="H50" s="28">
        <f t="shared" si="1"/>
        <v>0</v>
      </c>
    </row>
    <row r="51" spans="1:8">
      <c r="A51" s="44" t="str">
        <f>IF('INPUT '!A107="","",'INPUT '!A107)</f>
        <v/>
      </c>
      <c r="B51" s="21" t="str">
        <f>IF('INPUT '!B107="","",'INPUT '!B107)</f>
        <v/>
      </c>
      <c r="C51" s="21" t="str">
        <f>IF('INPUT '!C107="","",'INPUT '!C107)</f>
        <v/>
      </c>
      <c r="D51" s="105"/>
      <c r="E51" s="105"/>
      <c r="F51" s="21" t="str">
        <f>IF('INPUT '!G107="","",'INPUT '!G107)</f>
        <v/>
      </c>
      <c r="G51" s="60" t="str">
        <f t="shared" si="0"/>
        <v/>
      </c>
      <c r="H51" s="21" t="str">
        <f t="shared" si="1"/>
        <v/>
      </c>
    </row>
    <row r="52" spans="1:8">
      <c r="A52" s="44" t="str">
        <f>IF('INPUT '!A108="","",'INPUT '!A108)</f>
        <v/>
      </c>
      <c r="B52" s="21" t="str">
        <f>IF('INPUT '!B108="","",'INPUT '!B108)</f>
        <v/>
      </c>
      <c r="C52" s="21" t="str">
        <f>IF('INPUT '!C108="","",'INPUT '!C108)</f>
        <v/>
      </c>
      <c r="D52" s="105"/>
      <c r="E52" s="105"/>
      <c r="F52" s="21" t="str">
        <f>IF('INPUT '!G108="","",'INPUT '!G108)</f>
        <v/>
      </c>
      <c r="G52" s="60" t="str">
        <f t="shared" si="0"/>
        <v/>
      </c>
      <c r="H52" s="21" t="str">
        <f t="shared" si="1"/>
        <v/>
      </c>
    </row>
    <row r="53" spans="1:8">
      <c r="A53" s="44" t="str">
        <f>IF('INPUT '!A109="","",'INPUT '!A109)</f>
        <v/>
      </c>
      <c r="B53" s="21" t="str">
        <f>IF('INPUT '!B109="","",'INPUT '!B109)</f>
        <v/>
      </c>
      <c r="C53" s="21" t="str">
        <f>IF('INPUT '!C109="","",'INPUT '!C109)</f>
        <v/>
      </c>
      <c r="D53" s="105"/>
      <c r="E53" s="105"/>
      <c r="F53" s="21" t="str">
        <f>IF('INPUT '!G109="","",'INPUT '!G109)</f>
        <v/>
      </c>
      <c r="G53" s="60" t="str">
        <f t="shared" si="0"/>
        <v/>
      </c>
      <c r="H53" s="21" t="str">
        <f t="shared" si="1"/>
        <v/>
      </c>
    </row>
    <row r="54" spans="1:8">
      <c r="A54" s="44" t="str">
        <f>IF('INPUT '!A110="","",'INPUT '!A110)</f>
        <v/>
      </c>
      <c r="B54" s="21" t="str">
        <f>IF('INPUT '!B110="","",'INPUT '!B110)</f>
        <v/>
      </c>
      <c r="C54" s="21" t="str">
        <f>IF('INPUT '!C110="","",'INPUT '!C110)</f>
        <v/>
      </c>
      <c r="D54" s="105"/>
      <c r="E54" s="105"/>
      <c r="F54" s="21" t="str">
        <f>IF('INPUT '!G110="","",'INPUT '!G110)</f>
        <v/>
      </c>
      <c r="G54" s="60" t="str">
        <f t="shared" si="0"/>
        <v/>
      </c>
      <c r="H54" s="21" t="str">
        <f t="shared" si="1"/>
        <v/>
      </c>
    </row>
    <row r="55" spans="1:8">
      <c r="A55" s="44" t="str">
        <f>IF('INPUT '!A111="","",'INPUT '!A111)</f>
        <v/>
      </c>
      <c r="B55" s="21" t="str">
        <f>IF('INPUT '!B111="","",'INPUT '!B111)</f>
        <v/>
      </c>
      <c r="C55" s="21" t="str">
        <f>IF('INPUT '!C111="","",'INPUT '!C111)</f>
        <v/>
      </c>
      <c r="D55" s="105"/>
      <c r="E55" s="105"/>
      <c r="F55" s="21" t="str">
        <f>IF('INPUT '!G111="","",'INPUT '!G111)</f>
        <v/>
      </c>
      <c r="G55" s="60" t="str">
        <f t="shared" si="0"/>
        <v/>
      </c>
      <c r="H55" s="21" t="str">
        <f t="shared" si="1"/>
        <v/>
      </c>
    </row>
    <row r="56" spans="1:8">
      <c r="A56" s="44" t="str">
        <f>IF('INPUT '!A112="","",'INPUT '!A112)</f>
        <v/>
      </c>
      <c r="B56" s="21" t="str">
        <f>IF('INPUT '!B112="","",'INPUT '!B112)</f>
        <v/>
      </c>
      <c r="C56" s="21" t="str">
        <f>IF('INPUT '!C112="","",'INPUT '!C112)</f>
        <v/>
      </c>
      <c r="D56" s="105"/>
      <c r="E56" s="105"/>
      <c r="F56" s="21" t="str">
        <f>IF('INPUT '!G112="","",'INPUT '!G112)</f>
        <v/>
      </c>
      <c r="G56" s="60" t="str">
        <f t="shared" si="0"/>
        <v/>
      </c>
      <c r="H56" s="21" t="str">
        <f t="shared" si="1"/>
        <v/>
      </c>
    </row>
    <row r="57" spans="1:8" ht="13.5" thickBot="1">
      <c r="A57" s="47" t="str">
        <f>IF('INPUT '!A113="","",'INPUT '!A113)</f>
        <v/>
      </c>
      <c r="B57" s="29" t="str">
        <f>IF('INPUT '!B113="","",'INPUT '!B113)</f>
        <v/>
      </c>
      <c r="C57" s="29" t="str">
        <f>IF('INPUT '!C113="","",'INPUT '!C113)</f>
        <v/>
      </c>
      <c r="D57" s="108"/>
      <c r="E57" s="108"/>
      <c r="F57" s="29" t="str">
        <f>IF('INPUT '!G113="","",'INPUT '!G113)</f>
        <v/>
      </c>
      <c r="G57" s="63" t="str">
        <f t="shared" si="0"/>
        <v/>
      </c>
      <c r="H57" s="5" t="str">
        <f t="shared" si="1"/>
        <v/>
      </c>
    </row>
    <row r="58" spans="1:8">
      <c r="A58" s="43" t="str">
        <f>IF('INPUT '!A114="","",'INPUT '!A114)</f>
        <v>Wearing Course</v>
      </c>
      <c r="B58" s="30" t="str">
        <f>IF('INPUT '!B114="","",'INPUT '!B114)</f>
        <v>DSA 1</v>
      </c>
      <c r="C58" s="30" t="str">
        <f>IF('INPUT '!C114="","",'INPUT '!C114)</f>
        <v>16mm V Asphalt</v>
      </c>
      <c r="D58" s="104" t="s">
        <v>103</v>
      </c>
      <c r="E58" s="104">
        <v>0</v>
      </c>
      <c r="F58" s="30">
        <f>IF('INPUT '!G114="","",'INPUT '!G114)</f>
        <v>1296</v>
      </c>
      <c r="G58" s="59">
        <f t="shared" si="0"/>
        <v>1.5208684523341107E-2</v>
      </c>
      <c r="H58" s="31">
        <f t="shared" si="1"/>
        <v>0</v>
      </c>
    </row>
    <row r="59" spans="1:8">
      <c r="A59" s="44" t="str">
        <f>IF('INPUT '!A115="","",'INPUT '!A115)</f>
        <v/>
      </c>
      <c r="B59" s="21" t="str">
        <f>IF('INPUT '!B115="","",'INPUT '!B115)</f>
        <v>DSA 2</v>
      </c>
      <c r="C59" s="21" t="str">
        <f>IF('INPUT '!C115="","",'INPUT '!C115)</f>
        <v>16mm V Asphalt</v>
      </c>
      <c r="D59" s="105" t="s">
        <v>103</v>
      </c>
      <c r="E59" s="105">
        <v>0</v>
      </c>
      <c r="F59" s="21">
        <f>IF('INPUT '!G115="","",'INPUT '!G115)</f>
        <v>1800</v>
      </c>
      <c r="G59" s="60">
        <f t="shared" si="0"/>
        <v>2.1123172949084872E-2</v>
      </c>
      <c r="H59" s="32">
        <f t="shared" si="1"/>
        <v>0</v>
      </c>
    </row>
    <row r="60" spans="1:8">
      <c r="A60" s="44" t="str">
        <f>IF('INPUT '!A116="","",'INPUT '!A116)</f>
        <v/>
      </c>
      <c r="B60" s="21" t="str">
        <f>IF('INPUT '!B116="","",'INPUT '!B116)</f>
        <v/>
      </c>
      <c r="C60" s="21" t="str">
        <f>IF('INPUT '!C116="","",'INPUT '!C116)</f>
        <v/>
      </c>
      <c r="D60" s="105"/>
      <c r="E60" s="105"/>
      <c r="F60" s="21" t="str">
        <f>IF('INPUT '!G116="","",'INPUT '!G116)</f>
        <v/>
      </c>
      <c r="G60" s="60" t="str">
        <f t="shared" si="0"/>
        <v/>
      </c>
      <c r="H60" s="32" t="str">
        <f t="shared" si="1"/>
        <v/>
      </c>
    </row>
    <row r="61" spans="1:8">
      <c r="A61" s="44" t="str">
        <f>IF('INPUT '!A117="","",'INPUT '!A117)</f>
        <v/>
      </c>
      <c r="B61" s="21" t="str">
        <f>IF('INPUT '!B117="","",'INPUT '!B117)</f>
        <v/>
      </c>
      <c r="C61" s="21" t="str">
        <f>IF('INPUT '!C117="","",'INPUT '!C117)</f>
        <v/>
      </c>
      <c r="D61" s="105"/>
      <c r="E61" s="105"/>
      <c r="F61" s="21" t="str">
        <f>IF('INPUT '!G117="","",'INPUT '!G117)</f>
        <v/>
      </c>
      <c r="G61" s="60" t="str">
        <f t="shared" si="0"/>
        <v/>
      </c>
      <c r="H61" s="32" t="str">
        <f t="shared" si="1"/>
        <v/>
      </c>
    </row>
    <row r="62" spans="1:8">
      <c r="A62" s="44" t="str">
        <f>IF('INPUT '!A118="","",'INPUT '!A118)</f>
        <v/>
      </c>
      <c r="B62" s="21" t="str">
        <f>IF('INPUT '!B118="","",'INPUT '!B118)</f>
        <v/>
      </c>
      <c r="C62" s="21" t="str">
        <f>IF('INPUT '!C118="","",'INPUT '!C118)</f>
        <v/>
      </c>
      <c r="D62" s="105"/>
      <c r="E62" s="105"/>
      <c r="F62" s="21" t="str">
        <f>IF('INPUT '!G118="","",'INPUT '!G118)</f>
        <v/>
      </c>
      <c r="G62" s="60" t="str">
        <f t="shared" si="0"/>
        <v/>
      </c>
      <c r="H62" s="32" t="str">
        <f t="shared" si="1"/>
        <v/>
      </c>
    </row>
    <row r="63" spans="1:8">
      <c r="A63" s="44" t="str">
        <f>IF('INPUT '!A119="","",'INPUT '!A119)</f>
        <v/>
      </c>
      <c r="B63" s="21" t="str">
        <f>IF('INPUT '!B119="","",'INPUT '!B119)</f>
        <v/>
      </c>
      <c r="C63" s="21" t="str">
        <f>IF('INPUT '!C119="","",'INPUT '!C119)</f>
        <v/>
      </c>
      <c r="D63" s="105"/>
      <c r="E63" s="105"/>
      <c r="F63" s="21" t="str">
        <f>IF('INPUT '!G119="","",'INPUT '!G119)</f>
        <v/>
      </c>
      <c r="G63" s="60" t="str">
        <f t="shared" si="0"/>
        <v/>
      </c>
      <c r="H63" s="32" t="str">
        <f t="shared" si="1"/>
        <v/>
      </c>
    </row>
    <row r="64" spans="1:8">
      <c r="A64" s="44" t="str">
        <f>IF('INPUT '!A120="","",'INPUT '!A120)</f>
        <v/>
      </c>
      <c r="B64" s="21" t="str">
        <f>IF('INPUT '!B120="","",'INPUT '!B120)</f>
        <v/>
      </c>
      <c r="C64" s="21" t="str">
        <f>IF('INPUT '!C120="","",'INPUT '!C120)</f>
        <v/>
      </c>
      <c r="D64" s="105"/>
      <c r="E64" s="105"/>
      <c r="F64" s="21" t="str">
        <f>IF('INPUT '!G120="","",'INPUT '!G120)</f>
        <v/>
      </c>
      <c r="G64" s="60" t="str">
        <f t="shared" si="0"/>
        <v/>
      </c>
      <c r="H64" s="32" t="str">
        <f t="shared" si="1"/>
        <v/>
      </c>
    </row>
    <row r="65" spans="1:8" ht="13.5" thickBot="1">
      <c r="A65" s="45" t="str">
        <f>IF('INPUT '!A121="","",'INPUT '!A121)</f>
        <v/>
      </c>
      <c r="B65" s="33" t="str">
        <f>IF('INPUT '!B121="","",'INPUT '!B121)</f>
        <v/>
      </c>
      <c r="C65" s="33" t="str">
        <f>IF('INPUT '!C121="","",'INPUT '!C121)</f>
        <v/>
      </c>
      <c r="D65" s="106"/>
      <c r="E65" s="106"/>
      <c r="F65" s="33" t="str">
        <f>IF('INPUT '!G121="","",'INPUT '!G121)</f>
        <v/>
      </c>
      <c r="G65" s="61" t="str">
        <f t="shared" si="0"/>
        <v/>
      </c>
      <c r="H65" s="35" t="str">
        <f t="shared" si="1"/>
        <v/>
      </c>
    </row>
    <row r="66" spans="1:8">
      <c r="A66" s="64" t="str">
        <f>IF('INPUT '!A122="","",'INPUT '!A122)</f>
        <v>Sprayseal</v>
      </c>
      <c r="B66" s="28" t="str">
        <f>IF('INPUT '!B122="","",'INPUT '!B122)</f>
        <v>Pavement Type X1</v>
      </c>
      <c r="C66" s="28" t="str">
        <f>IF('INPUT '!C122="","",'INPUT '!C122)</f>
        <v/>
      </c>
      <c r="D66" s="107" t="s">
        <v>36</v>
      </c>
      <c r="E66" s="107">
        <v>0</v>
      </c>
      <c r="F66" s="28">
        <f>IF('INPUT '!G122="","",'INPUT '!G122)</f>
        <v>527.05882352941182</v>
      </c>
      <c r="G66" s="62">
        <f t="shared" si="0"/>
        <v>6.1850859354183156E-3</v>
      </c>
      <c r="H66" s="28">
        <f t="shared" si="1"/>
        <v>0</v>
      </c>
    </row>
    <row r="67" spans="1:8">
      <c r="A67" s="48" t="str">
        <f>IF('INPUT '!A123="","",'INPUT '!A123)</f>
        <v/>
      </c>
      <c r="B67" s="21" t="str">
        <f>IF('INPUT '!B123="","",'INPUT '!B123)</f>
        <v>Pavement Type X2</v>
      </c>
      <c r="C67" s="21" t="str">
        <f>IF('INPUT '!C123="","",'INPUT '!C123)</f>
        <v/>
      </c>
      <c r="D67" s="105" t="s">
        <v>36</v>
      </c>
      <c r="E67" s="105">
        <v>0</v>
      </c>
      <c r="F67" s="21">
        <f>IF('INPUT '!G123="","",'INPUT '!G123)</f>
        <v>39.529411764705891</v>
      </c>
      <c r="G67" s="60">
        <f t="shared" si="0"/>
        <v>4.6388144515637376E-4</v>
      </c>
      <c r="H67" s="21">
        <f t="shared" si="1"/>
        <v>0</v>
      </c>
    </row>
    <row r="68" spans="1:8">
      <c r="A68" s="48" t="str">
        <f>IF('INPUT '!A124="","",'INPUT '!A124)</f>
        <v/>
      </c>
      <c r="B68" s="21" t="str">
        <f>IF('INPUT '!B124="","",'INPUT '!B124)</f>
        <v>Pavement Type X3</v>
      </c>
      <c r="C68" s="21" t="str">
        <f>IF('INPUT '!C124="","",'INPUT '!C124)</f>
        <v/>
      </c>
      <c r="D68" s="105" t="s">
        <v>36</v>
      </c>
      <c r="E68" s="105">
        <v>0</v>
      </c>
      <c r="F68" s="21">
        <f>IF('INPUT '!G124="","",'INPUT '!G124)</f>
        <v>13.176470588235293</v>
      </c>
      <c r="G68" s="60">
        <f t="shared" si="0"/>
        <v>1.5462714838545787E-4</v>
      </c>
      <c r="H68" s="21">
        <f t="shared" si="1"/>
        <v>0</v>
      </c>
    </row>
    <row r="69" spans="1:8">
      <c r="A69" s="48" t="str">
        <f>IF('INPUT '!A125="","",'INPUT '!A125)</f>
        <v/>
      </c>
      <c r="B69" s="21" t="str">
        <f>IF('INPUT '!B125="","",'INPUT '!B125)</f>
        <v>Pavement Type X4</v>
      </c>
      <c r="C69" s="21" t="str">
        <f>IF('INPUT '!C125="","",'INPUT '!C125)</f>
        <v/>
      </c>
      <c r="D69" s="105" t="s">
        <v>36</v>
      </c>
      <c r="E69" s="105">
        <v>0</v>
      </c>
      <c r="F69" s="21">
        <f>IF('INPUT '!G125="","",'INPUT '!G125)</f>
        <v>52.705882352941174</v>
      </c>
      <c r="G69" s="60">
        <f t="shared" si="0"/>
        <v>6.185085935418315E-4</v>
      </c>
      <c r="H69" s="21">
        <f t="shared" si="1"/>
        <v>0</v>
      </c>
    </row>
    <row r="70" spans="1:8">
      <c r="A70" s="48" t="str">
        <f>IF('INPUT '!A126="","",'INPUT '!A126)</f>
        <v/>
      </c>
      <c r="B70" s="21" t="str">
        <f>IF('INPUT '!B126="","",'INPUT '!B126)</f>
        <v/>
      </c>
      <c r="C70" s="21" t="str">
        <f>IF('INPUT '!C126="","",'INPUT '!C126)</f>
        <v/>
      </c>
      <c r="D70" s="105"/>
      <c r="E70" s="105"/>
      <c r="F70" s="21" t="str">
        <f>IF('INPUT '!G126="","",'INPUT '!G126)</f>
        <v/>
      </c>
      <c r="G70" s="60" t="str">
        <f t="shared" si="0"/>
        <v/>
      </c>
      <c r="H70" s="21" t="str">
        <f t="shared" si="1"/>
        <v/>
      </c>
    </row>
    <row r="71" spans="1:8">
      <c r="A71" s="48" t="str">
        <f>IF('INPUT '!A127="","",'INPUT '!A127)</f>
        <v/>
      </c>
      <c r="B71" s="21" t="str">
        <f>IF('INPUT '!B127="","",'INPUT '!B127)</f>
        <v/>
      </c>
      <c r="C71" s="21" t="str">
        <f>IF('INPUT '!C127="","",'INPUT '!C127)</f>
        <v/>
      </c>
      <c r="D71" s="105"/>
      <c r="E71" s="105"/>
      <c r="F71" s="21" t="str">
        <f>IF('INPUT '!G127="","",'INPUT '!G127)</f>
        <v/>
      </c>
      <c r="G71" s="60" t="str">
        <f t="shared" si="0"/>
        <v/>
      </c>
      <c r="H71" s="21" t="str">
        <f t="shared" si="1"/>
        <v/>
      </c>
    </row>
    <row r="72" spans="1:8">
      <c r="A72" s="48" t="str">
        <f>IF('INPUT '!A128="","",'INPUT '!A128)</f>
        <v/>
      </c>
      <c r="B72" s="21" t="str">
        <f>IF('INPUT '!B128="","",'INPUT '!B128)</f>
        <v/>
      </c>
      <c r="C72" s="21" t="str">
        <f>IF('INPUT '!C128="","",'INPUT '!C128)</f>
        <v/>
      </c>
      <c r="D72" s="105"/>
      <c r="E72" s="105"/>
      <c r="F72" s="21" t="str">
        <f>IF('INPUT '!G128="","",'INPUT '!G128)</f>
        <v/>
      </c>
      <c r="G72" s="60" t="str">
        <f t="shared" si="0"/>
        <v/>
      </c>
      <c r="H72" s="21" t="str">
        <f t="shared" si="1"/>
        <v/>
      </c>
    </row>
    <row r="73" spans="1:8">
      <c r="A73" s="48" t="str">
        <f>IF('INPUT '!A129="","",'INPUT '!A129)</f>
        <v/>
      </c>
      <c r="B73" s="21" t="str">
        <f>IF('INPUT '!B129="","",'INPUT '!B129)</f>
        <v/>
      </c>
      <c r="C73" s="21" t="str">
        <f>IF('INPUT '!C129="","",'INPUT '!C129)</f>
        <v/>
      </c>
      <c r="D73" s="105"/>
      <c r="E73" s="105"/>
      <c r="F73" s="21" t="str">
        <f>IF('INPUT '!G129="","",'INPUT '!G129)</f>
        <v/>
      </c>
      <c r="G73" s="60" t="str">
        <f t="shared" si="0"/>
        <v/>
      </c>
      <c r="H73" s="42" t="str">
        <f t="shared" si="1"/>
        <v/>
      </c>
    </row>
    <row r="74" spans="1:8" ht="13.5" thickBot="1">
      <c r="E74" s="4" t="s">
        <v>6</v>
      </c>
      <c r="F74">
        <f>SUM(F10:F73)</f>
        <v>85214.470588235286</v>
      </c>
      <c r="G74" s="4" t="s">
        <v>8</v>
      </c>
      <c r="H74" s="20">
        <f>SUM(H10:H73)</f>
        <v>4.7710206634333039</v>
      </c>
    </row>
    <row r="75" spans="1:8">
      <c r="H75" s="6">
        <f>VLOOKUP(H74,'Pavement Lookup'!A1:C102,3,TRUE)</f>
        <v>1.1280000000000001</v>
      </c>
    </row>
  </sheetData>
  <sheetProtection password="F70E" sheet="1" objects="1" scenarios="1"/>
  <protectedRanges>
    <protectedRange sqref="E10:E73" name="mix rating_1"/>
    <protectedRange sqref="D10:D73" name="mix info_1"/>
  </protectedRanges>
  <mergeCells count="3">
    <mergeCell ref="A8:C8"/>
    <mergeCell ref="D8:E8"/>
    <mergeCell ref="F8:H8"/>
  </mergeCells>
  <phoneticPr fontId="2" type="noConversion"/>
  <hyperlinks>
    <hyperlink ref="D1" location="'INPUT '!A1" display="Return to INPUT"/>
  </hyperlinks>
  <pageMargins left="0.75" right="0.75" top="1" bottom="1" header="0.5" footer="0.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sheetPr codeName="Sheet16" enableFormatConditionsCalculation="0">
    <tabColor indexed="47"/>
  </sheetPr>
  <dimension ref="A1:D32"/>
  <sheetViews>
    <sheetView workbookViewId="0">
      <selection activeCell="D1" sqref="D1"/>
    </sheetView>
  </sheetViews>
  <sheetFormatPr defaultRowHeight="12.75"/>
  <cols>
    <col min="1" max="1" width="40.42578125" customWidth="1"/>
    <col min="2" max="2" width="10" bestFit="1" customWidth="1"/>
    <col min="3" max="3" width="17.28515625" bestFit="1" customWidth="1"/>
  </cols>
  <sheetData>
    <row r="1" spans="1:4" ht="25.5">
      <c r="A1" s="118" t="str">
        <f>'INPUT '!B38</f>
        <v>Gantt Roads</v>
      </c>
      <c r="D1" s="11" t="s">
        <v>22</v>
      </c>
    </row>
    <row r="2" spans="1:4">
      <c r="A2" s="1" t="s">
        <v>13</v>
      </c>
      <c r="B2" s="1" t="s">
        <v>14</v>
      </c>
      <c r="C2" s="2" t="s">
        <v>15</v>
      </c>
    </row>
    <row r="3" spans="1:4">
      <c r="A3" s="117" t="str">
        <f>IF('INPUT '!A142="","",'INPUT '!A142)</f>
        <v>Tenderer Nominated</v>
      </c>
      <c r="B3" s="1">
        <f>IF('INPUT '!B142="","",'INPUT '!B142)</f>
        <v>1</v>
      </c>
      <c r="C3" s="117">
        <v>0</v>
      </c>
    </row>
    <row r="4" spans="1:4">
      <c r="A4" s="117" t="str">
        <f>IF('INPUT '!A143="","",'INPUT '!A143)</f>
        <v>Tenderer Nominated</v>
      </c>
      <c r="B4" s="1">
        <f>IF('INPUT '!B143="","",'INPUT '!B143)</f>
        <v>1</v>
      </c>
      <c r="C4" s="117">
        <v>0</v>
      </c>
    </row>
    <row r="5" spans="1:4">
      <c r="A5" s="1" t="str">
        <f>IF('INPUT '!A144="","",'INPUT '!A144)</f>
        <v>Green' Street Lighting</v>
      </c>
      <c r="B5" s="1">
        <f>IF('INPUT '!B144="","",'INPUT '!B144)</f>
        <v>10</v>
      </c>
      <c r="C5" s="117">
        <v>0</v>
      </c>
    </row>
    <row r="6" spans="1:4">
      <c r="A6" s="1" t="str">
        <f>IF('INPUT '!A145="","",'INPUT '!A145)</f>
        <v>Road Furniture made from Recycled Materials</v>
      </c>
      <c r="B6" s="1">
        <f>IF('INPUT '!B145="","",'INPUT '!B145)</f>
        <v>6</v>
      </c>
      <c r="C6" s="117">
        <v>0</v>
      </c>
    </row>
    <row r="7" spans="1:4">
      <c r="A7" s="1" t="str">
        <f>IF('INPUT '!A146="","",'INPUT '!A146)</f>
        <v>Low Embodied Carbon Stormwater Piping</v>
      </c>
      <c r="B7" s="1">
        <f>IF('INPUT '!B146="","",'INPUT '!B146)</f>
        <v>4</v>
      </c>
      <c r="C7" s="117">
        <v>0</v>
      </c>
    </row>
    <row r="8" spans="1:4">
      <c r="A8" s="1" t="str">
        <f>IF('INPUT '!A147="","",'INPUT '!A147)</f>
        <v>Infrastructure reuse</v>
      </c>
      <c r="B8" s="1">
        <f>IF('INPUT '!B147="","",'INPUT '!B147)</f>
        <v>6</v>
      </c>
      <c r="C8" s="117">
        <v>0</v>
      </c>
    </row>
    <row r="9" spans="1:4">
      <c r="A9" s="1" t="str">
        <f>IF('INPUT '!A148="","",'INPUT '!A148)</f>
        <v>Manufactured Sand</v>
      </c>
      <c r="B9" s="1">
        <f>IF('INPUT '!B148="","",'INPUT '!B148)</f>
        <v>2</v>
      </c>
      <c r="C9" s="117">
        <v>2</v>
      </c>
    </row>
    <row r="10" spans="1:4">
      <c r="A10" s="1" t="str">
        <f>IF('INPUT '!A149="","",'INPUT '!A149)</f>
        <v>Low Embodied Carbon Noise Walls</v>
      </c>
      <c r="B10" s="1">
        <f>IF('INPUT '!B149="","",'INPUT '!B149)</f>
        <v>4</v>
      </c>
      <c r="C10" s="117">
        <v>4</v>
      </c>
    </row>
    <row r="11" spans="1:4">
      <c r="A11" s="1" t="str">
        <f>IF('INPUT '!A150="","",'INPUT '!A150)</f>
        <v>Solar Panels</v>
      </c>
      <c r="B11" s="1">
        <f>IF('INPUT '!B150="","",'INPUT '!B150)</f>
        <v>8</v>
      </c>
      <c r="C11" s="117">
        <v>0</v>
      </c>
    </row>
    <row r="12" spans="1:4">
      <c r="A12" s="1" t="str">
        <f>IF('INPUT '!A151="","",'INPUT '!A151)</f>
        <v/>
      </c>
      <c r="B12" s="1" t="str">
        <f>IF('INPUT '!B151="","",'INPUT '!B151)</f>
        <v/>
      </c>
      <c r="C12" s="117"/>
    </row>
    <row r="13" spans="1:4">
      <c r="A13" s="1" t="str">
        <f>IF('INPUT '!A152="","",'INPUT '!A152)</f>
        <v/>
      </c>
      <c r="B13" s="1" t="str">
        <f>IF('INPUT '!B152="","",'INPUT '!B152)</f>
        <v/>
      </c>
      <c r="C13" s="117"/>
    </row>
    <row r="14" spans="1:4">
      <c r="A14" s="1" t="str">
        <f>IF('INPUT '!A153="","",'INPUT '!A153)</f>
        <v/>
      </c>
      <c r="B14" s="1" t="str">
        <f>IF('INPUT '!B153="","",'INPUT '!B153)</f>
        <v/>
      </c>
      <c r="C14" s="117"/>
    </row>
    <row r="15" spans="1:4">
      <c r="A15" s="1" t="str">
        <f>IF('INPUT '!A154="","",'INPUT '!A154)</f>
        <v/>
      </c>
      <c r="B15" s="1" t="str">
        <f>IF('INPUT '!B154="","",'INPUT '!B154)</f>
        <v/>
      </c>
      <c r="C15" s="117"/>
    </row>
    <row r="16" spans="1:4">
      <c r="A16" s="1" t="str">
        <f>IF('INPUT '!A155="","",'INPUT '!A155)</f>
        <v/>
      </c>
      <c r="B16" s="1" t="str">
        <f>IF('INPUT '!B155="","",'INPUT '!B155)</f>
        <v/>
      </c>
      <c r="C16" s="117"/>
    </row>
    <row r="17" spans="1:3">
      <c r="A17" s="1" t="str">
        <f>IF('INPUT '!A156="","",'INPUT '!A156)</f>
        <v/>
      </c>
      <c r="B17" s="1" t="str">
        <f>IF('INPUT '!B156="","",'INPUT '!B156)</f>
        <v/>
      </c>
      <c r="C17" s="117"/>
    </row>
    <row r="18" spans="1:3">
      <c r="A18" s="1" t="str">
        <f>IF('INPUT '!A157="","",'INPUT '!A157)</f>
        <v/>
      </c>
      <c r="B18" s="1" t="str">
        <f>IF('INPUT '!B157="","",'INPUT '!B157)</f>
        <v/>
      </c>
      <c r="C18" s="117"/>
    </row>
    <row r="19" spans="1:3">
      <c r="A19" s="1" t="str">
        <f>IF('INPUT '!A158="","",'INPUT '!A158)</f>
        <v/>
      </c>
      <c r="B19" s="1" t="str">
        <f>IF('INPUT '!B158="","",'INPUT '!B158)</f>
        <v/>
      </c>
      <c r="C19" s="117"/>
    </row>
    <row r="20" spans="1:3">
      <c r="A20" s="1" t="str">
        <f>IF('INPUT '!A159="","",'INPUT '!A159)</f>
        <v/>
      </c>
      <c r="B20" s="1" t="str">
        <f>IF('INPUT '!B159="","",'INPUT '!B159)</f>
        <v/>
      </c>
      <c r="C20" s="117"/>
    </row>
    <row r="21" spans="1:3">
      <c r="A21" s="1" t="str">
        <f>IF('INPUT '!A160="","",'INPUT '!A160)</f>
        <v/>
      </c>
      <c r="B21" s="1" t="str">
        <f>IF('INPUT '!B160="","",'INPUT '!B160)</f>
        <v/>
      </c>
      <c r="C21" s="117"/>
    </row>
    <row r="22" spans="1:3">
      <c r="A22" s="1" t="str">
        <f>IF('INPUT '!A161="","",'INPUT '!A161)</f>
        <v/>
      </c>
      <c r="B22" s="1" t="str">
        <f>IF('INPUT '!B161="","",'INPUT '!B161)</f>
        <v/>
      </c>
      <c r="C22" s="117"/>
    </row>
    <row r="23" spans="1:3">
      <c r="A23" s="1" t="str">
        <f>IF('INPUT '!A162="","",'INPUT '!A162)</f>
        <v/>
      </c>
      <c r="B23" s="1" t="str">
        <f>IF('INPUT '!B162="","",'INPUT '!B162)</f>
        <v/>
      </c>
      <c r="C23" s="117"/>
    </row>
    <row r="24" spans="1:3">
      <c r="A24" s="1" t="str">
        <f>IF('INPUT '!A163="","",'INPUT '!A163)</f>
        <v/>
      </c>
      <c r="B24" s="1" t="str">
        <f>IF('INPUT '!B163="","",'INPUT '!B163)</f>
        <v/>
      </c>
      <c r="C24" s="117"/>
    </row>
    <row r="25" spans="1:3">
      <c r="A25" s="1" t="str">
        <f>IF('INPUT '!A164="","",'INPUT '!A164)</f>
        <v/>
      </c>
      <c r="B25" s="1" t="str">
        <f>IF('INPUT '!B164="","",'INPUT '!B164)</f>
        <v/>
      </c>
      <c r="C25" s="117"/>
    </row>
    <row r="26" spans="1:3">
      <c r="A26" s="1" t="str">
        <f>IF('INPUT '!A165="","",'INPUT '!A165)</f>
        <v/>
      </c>
      <c r="B26" s="1" t="str">
        <f>IF('INPUT '!B165="","",'INPUT '!B165)</f>
        <v/>
      </c>
      <c r="C26" s="117"/>
    </row>
    <row r="27" spans="1:3">
      <c r="A27" s="1" t="str">
        <f>IF('INPUT '!A166="","",'INPUT '!A166)</f>
        <v/>
      </c>
      <c r="B27" s="1" t="str">
        <f>IF('INPUT '!B166="","",'INPUT '!B166)</f>
        <v/>
      </c>
      <c r="C27" s="117"/>
    </row>
    <row r="28" spans="1:3">
      <c r="A28" s="1" t="str">
        <f>IF('INPUT '!A167="","",'INPUT '!A167)</f>
        <v/>
      </c>
      <c r="B28" s="1" t="str">
        <f>IF('INPUT '!B167="","",'INPUT '!B167)</f>
        <v/>
      </c>
      <c r="C28" s="117"/>
    </row>
    <row r="29" spans="1:3">
      <c r="A29" s="1" t="str">
        <f>IF('INPUT '!A168="","",'INPUT '!A168)</f>
        <v/>
      </c>
      <c r="B29" s="1" t="str">
        <f>IF('INPUT '!B168="","",'INPUT '!B168)</f>
        <v/>
      </c>
      <c r="C29" s="117"/>
    </row>
    <row r="30" spans="1:3">
      <c r="A30" s="1" t="str">
        <f>IF('INPUT '!A169="","",'INPUT '!A169)</f>
        <v/>
      </c>
      <c r="B30" s="1" t="str">
        <f>IF('INPUT '!B169="","",'INPUT '!B169)</f>
        <v/>
      </c>
      <c r="C30" s="117"/>
    </row>
    <row r="31" spans="1:3">
      <c r="A31" s="1" t="str">
        <f>IF('INPUT '!A170="","",'INPUT '!A170)</f>
        <v/>
      </c>
      <c r="B31" s="1" t="str">
        <f>IF('INPUT '!B170="","",'INPUT '!B170)</f>
        <v/>
      </c>
      <c r="C31" s="117"/>
    </row>
    <row r="32" spans="1:3">
      <c r="A32" t="s">
        <v>12</v>
      </c>
      <c r="B32">
        <f>SUM(B3:B31)</f>
        <v>42</v>
      </c>
      <c r="C32">
        <f>SUM(C3:C31)</f>
        <v>6</v>
      </c>
    </row>
  </sheetData>
  <sheetProtection password="F70E" sheet="1" objects="1" scenarios="1"/>
  <protectedRanges>
    <protectedRange sqref="A3:A4" name="Tender Nominated"/>
    <protectedRange sqref="C3:C31" name="Tender Scores"/>
  </protectedRanges>
  <phoneticPr fontId="2" type="noConversion"/>
  <hyperlinks>
    <hyperlink ref="D1" location="'INPUT '!A1" display="Return to INPUT"/>
  </hyperlinks>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sheetPr codeName="Sheet19" enableFormatConditionsCalculation="0">
    <tabColor indexed="46"/>
  </sheetPr>
  <dimension ref="A1:J75"/>
  <sheetViews>
    <sheetView topLeftCell="A32" zoomScale="70" zoomScaleNormal="70" workbookViewId="0">
      <selection activeCell="E57" sqref="E57"/>
    </sheetView>
  </sheetViews>
  <sheetFormatPr defaultRowHeight="12.75"/>
  <cols>
    <col min="1" max="1" width="23.7109375" customWidth="1"/>
    <col min="2" max="2" width="32.85546875" customWidth="1"/>
    <col min="3" max="3" width="17.28515625" customWidth="1"/>
    <col min="4" max="4" width="41.42578125" customWidth="1"/>
    <col min="5" max="5" width="18.85546875" customWidth="1"/>
    <col min="6" max="6" width="31.42578125" bestFit="1" customWidth="1"/>
    <col min="7" max="7" width="31.42578125" customWidth="1"/>
    <col min="8" max="8" width="11" customWidth="1"/>
    <col min="9" max="9" width="13" customWidth="1"/>
    <col min="10" max="10" width="35.42578125" bestFit="1" customWidth="1"/>
    <col min="11" max="11" width="28.5703125" customWidth="1"/>
  </cols>
  <sheetData>
    <row r="1" spans="1:10" ht="34.5">
      <c r="A1" s="91" t="str">
        <f>'INPUT '!B41</f>
        <v>Gantt Roads (SP)</v>
      </c>
      <c r="D1" s="94" t="s">
        <v>110</v>
      </c>
      <c r="E1" s="4" t="s">
        <v>7</v>
      </c>
      <c r="F1" t="s">
        <v>101</v>
      </c>
      <c r="G1" t="s">
        <v>102</v>
      </c>
    </row>
    <row r="2" spans="1:10">
      <c r="E2" s="3">
        <v>0</v>
      </c>
      <c r="F2" t="s">
        <v>103</v>
      </c>
      <c r="G2" t="s">
        <v>106</v>
      </c>
    </row>
    <row r="3" spans="1:10" ht="14.25">
      <c r="A3" s="100" t="s">
        <v>9</v>
      </c>
      <c r="B3" s="100">
        <f>'INPUT '!B7</f>
        <v>3</v>
      </c>
      <c r="E3" s="3">
        <v>2</v>
      </c>
      <c r="F3" t="s">
        <v>104</v>
      </c>
      <c r="G3" t="s">
        <v>106</v>
      </c>
    </row>
    <row r="4" spans="1:10">
      <c r="E4">
        <v>5</v>
      </c>
      <c r="F4" t="s">
        <v>103</v>
      </c>
      <c r="G4" t="s">
        <v>107</v>
      </c>
    </row>
    <row r="5" spans="1:10">
      <c r="E5">
        <v>7</v>
      </c>
      <c r="F5" t="s">
        <v>104</v>
      </c>
      <c r="G5" t="s">
        <v>107</v>
      </c>
    </row>
    <row r="6" spans="1:10">
      <c r="E6">
        <v>10</v>
      </c>
      <c r="F6" t="s">
        <v>103</v>
      </c>
      <c r="G6" t="s">
        <v>105</v>
      </c>
    </row>
    <row r="7" spans="1:10" ht="15">
      <c r="D7" s="11"/>
      <c r="E7">
        <v>12</v>
      </c>
      <c r="F7" t="s">
        <v>104</v>
      </c>
      <c r="G7" t="s">
        <v>105</v>
      </c>
    </row>
    <row r="8" spans="1:10">
      <c r="A8" s="136" t="s">
        <v>0</v>
      </c>
      <c r="B8" s="137"/>
      <c r="C8" s="138"/>
      <c r="D8" s="133" t="s">
        <v>139</v>
      </c>
      <c r="E8" s="138"/>
      <c r="F8" s="133" t="s">
        <v>140</v>
      </c>
      <c r="G8" s="134"/>
      <c r="H8" s="135"/>
    </row>
    <row r="9" spans="1:10" ht="26.25" thickBot="1">
      <c r="A9" s="9" t="s">
        <v>1</v>
      </c>
      <c r="B9" s="9" t="s">
        <v>2</v>
      </c>
      <c r="C9" s="56" t="s">
        <v>137</v>
      </c>
      <c r="D9" s="56" t="s">
        <v>138</v>
      </c>
      <c r="E9" s="9" t="s">
        <v>100</v>
      </c>
      <c r="F9" s="9" t="s">
        <v>44</v>
      </c>
      <c r="G9" s="9" t="s">
        <v>4</v>
      </c>
      <c r="H9" s="9" t="s">
        <v>3</v>
      </c>
    </row>
    <row r="10" spans="1:10">
      <c r="A10" s="43" t="str">
        <f>IF('INPUT '!A66="","",'INPUT '!A66)</f>
        <v>Lower Subbase</v>
      </c>
      <c r="B10" s="30" t="str">
        <f>IF('INPUT '!B66="","",'INPUT '!B66)</f>
        <v>Pavement Type X1</v>
      </c>
      <c r="C10" s="30" t="s">
        <v>56</v>
      </c>
      <c r="D10" s="124" t="s">
        <v>146</v>
      </c>
      <c r="E10" s="124">
        <v>10</v>
      </c>
      <c r="F10" s="30">
        <f>IF('INPUT '!G66="","",'INPUT '!G66)</f>
        <v>13440.000000000002</v>
      </c>
      <c r="G10" s="59">
        <f t="shared" ref="G10:G73" si="0">IF(F10="","",F10/$F$74)</f>
        <v>0.15771969135316707</v>
      </c>
      <c r="H10" s="31">
        <f t="shared" ref="H10:H73" si="1">IF(G10="","",E10*G10)</f>
        <v>1.5771969135316708</v>
      </c>
    </row>
    <row r="11" spans="1:10">
      <c r="A11" s="44" t="str">
        <f>IF('INPUT '!A67="","",'INPUT '!A67)</f>
        <v/>
      </c>
      <c r="B11" s="21" t="str">
        <f>IF('INPUT '!B67="","",'INPUT '!B67)</f>
        <v>Pavement Type X2</v>
      </c>
      <c r="C11" s="21" t="str">
        <f>IF('INPUT '!C67="","",'INPUT '!C67)</f>
        <v>CL 4 Crushed Rock</v>
      </c>
      <c r="D11" s="119" t="s">
        <v>146</v>
      </c>
      <c r="E11" s="119">
        <v>10</v>
      </c>
      <c r="F11" s="21">
        <f>IF('INPUT '!G67="","",'INPUT '!G67)</f>
        <v>1344.0000000000002</v>
      </c>
      <c r="G11" s="60">
        <f t="shared" si="0"/>
        <v>1.5771969135316706E-2</v>
      </c>
      <c r="H11" s="32">
        <f t="shared" si="1"/>
        <v>0.15771969135316705</v>
      </c>
      <c r="J11" s="92"/>
    </row>
    <row r="12" spans="1:10">
      <c r="A12" s="44" t="str">
        <f>IF('INPUT '!A68="","",'INPUT '!A68)</f>
        <v/>
      </c>
      <c r="B12" s="21" t="str">
        <f>IF('INPUT '!B68="","",'INPUT '!B68)</f>
        <v>Pavement Type X3</v>
      </c>
      <c r="C12" s="21" t="str">
        <f>IF('INPUT '!C68="","",'INPUT '!C68)</f>
        <v>CL 4 Crushed Rock</v>
      </c>
      <c r="D12" s="119" t="s">
        <v>146</v>
      </c>
      <c r="E12" s="119">
        <v>10</v>
      </c>
      <c r="F12" s="21">
        <f>IF('INPUT '!G68="","",'INPUT '!G68)</f>
        <v>224.00000000000003</v>
      </c>
      <c r="G12" s="60">
        <f t="shared" si="0"/>
        <v>2.6286615225527845E-3</v>
      </c>
      <c r="H12" s="32">
        <f t="shared" si="1"/>
        <v>2.6286615225527846E-2</v>
      </c>
      <c r="J12" s="92"/>
    </row>
    <row r="13" spans="1:10">
      <c r="A13" s="44" t="str">
        <f>IF('INPUT '!A69="","",'INPUT '!A69)</f>
        <v/>
      </c>
      <c r="B13" s="21" t="str">
        <f>IF('INPUT '!B69="","",'INPUT '!B69)</f>
        <v>DSA 1</v>
      </c>
      <c r="C13" s="21" t="str">
        <f>IF('INPUT '!C69="","",'INPUT '!C69)</f>
        <v>CL 4 Crushed Rock</v>
      </c>
      <c r="D13" s="119" t="s">
        <v>146</v>
      </c>
      <c r="E13" s="119">
        <v>10</v>
      </c>
      <c r="F13" s="21">
        <f>IF('INPUT '!G69="","",'INPUT '!G69)</f>
        <v>4032.0000000000005</v>
      </c>
      <c r="G13" s="60">
        <f t="shared" si="0"/>
        <v>4.7315907405950118E-2</v>
      </c>
      <c r="H13" s="32">
        <f t="shared" si="1"/>
        <v>0.47315907405950119</v>
      </c>
      <c r="J13" s="57"/>
    </row>
    <row r="14" spans="1:10">
      <c r="A14" s="44" t="str">
        <f>IF('INPUT '!A70="","",'INPUT '!A70)</f>
        <v/>
      </c>
      <c r="B14" s="21" t="str">
        <f>IF('INPUT '!B70="","",'INPUT '!B70)</f>
        <v>DSA 2</v>
      </c>
      <c r="C14" s="21" t="str">
        <f>IF('INPUT '!C70="","",'INPUT '!C70)</f>
        <v>CL 4 Crushed Rock</v>
      </c>
      <c r="D14" s="119"/>
      <c r="E14" s="119"/>
      <c r="F14" s="21">
        <f>IF('INPUT '!G70="","",'INPUT '!G70)</f>
        <v>5600.0000000000009</v>
      </c>
      <c r="G14" s="60">
        <f t="shared" si="0"/>
        <v>6.5716538063819607E-2</v>
      </c>
      <c r="H14" s="32">
        <f t="shared" si="1"/>
        <v>0</v>
      </c>
    </row>
    <row r="15" spans="1:10">
      <c r="A15" s="44" t="str">
        <f>IF('INPUT '!A71="","",'INPUT '!A71)</f>
        <v/>
      </c>
      <c r="B15" s="21" t="str">
        <f>IF('INPUT '!B71="","",'INPUT '!B71)</f>
        <v/>
      </c>
      <c r="C15" s="21" t="str">
        <f>IF('INPUT '!C71="","",'INPUT '!C71)</f>
        <v/>
      </c>
      <c r="D15" s="119"/>
      <c r="E15" s="119"/>
      <c r="F15" s="21" t="str">
        <f>IF('INPUT '!G71="","",'INPUT '!G71)</f>
        <v/>
      </c>
      <c r="G15" s="60" t="str">
        <f t="shared" si="0"/>
        <v/>
      </c>
      <c r="H15" s="32" t="str">
        <f t="shared" si="1"/>
        <v/>
      </c>
    </row>
    <row r="16" spans="1:10">
      <c r="A16" s="44" t="str">
        <f>IF('INPUT '!A72="","",'INPUT '!A72)</f>
        <v/>
      </c>
      <c r="B16" s="21" t="str">
        <f>IF('INPUT '!B72="","",'INPUT '!B72)</f>
        <v/>
      </c>
      <c r="C16" s="21" t="str">
        <f>IF('INPUT '!C72="","",'INPUT '!C72)</f>
        <v/>
      </c>
      <c r="D16" s="119"/>
      <c r="E16" s="119"/>
      <c r="F16" s="21" t="str">
        <f>IF('INPUT '!G72="","",'INPUT '!G72)</f>
        <v/>
      </c>
      <c r="G16" s="60" t="str">
        <f t="shared" si="0"/>
        <v/>
      </c>
      <c r="H16" s="32" t="str">
        <f t="shared" si="1"/>
        <v/>
      </c>
    </row>
    <row r="17" spans="1:8" ht="13.5" thickBot="1">
      <c r="A17" s="45" t="str">
        <f>IF('INPUT '!A73="","",'INPUT '!A73)</f>
        <v/>
      </c>
      <c r="B17" s="33" t="str">
        <f>IF('INPUT '!B73="","",'INPUT '!B73)</f>
        <v/>
      </c>
      <c r="C17" s="33" t="str">
        <f>IF('INPUT '!C73="","",'INPUT '!C73)</f>
        <v/>
      </c>
      <c r="D17" s="125"/>
      <c r="E17" s="125"/>
      <c r="F17" s="33" t="str">
        <f>IF('INPUT '!G73="","",'INPUT '!G73)</f>
        <v/>
      </c>
      <c r="G17" s="61" t="str">
        <f t="shared" si="0"/>
        <v/>
      </c>
      <c r="H17" s="34" t="str">
        <f t="shared" si="1"/>
        <v/>
      </c>
    </row>
    <row r="18" spans="1:8">
      <c r="A18" s="46" t="str">
        <f>IF('INPUT '!A74="","",'INPUT '!A74)</f>
        <v>Subbase</v>
      </c>
      <c r="B18" s="28" t="str">
        <f>IF('INPUT '!B74="","",'INPUT '!B74)</f>
        <v>Pavement Type X1</v>
      </c>
      <c r="C18" s="28" t="str">
        <f>IF('INPUT '!C74="","",'INPUT '!C74)</f>
        <v>CL 3 Crushed Rock</v>
      </c>
      <c r="D18" s="126" t="s">
        <v>146</v>
      </c>
      <c r="E18" s="126">
        <v>10</v>
      </c>
      <c r="F18" s="28">
        <f>IF('INPUT '!G74="","",'INPUT '!G74)</f>
        <v>17920</v>
      </c>
      <c r="G18" s="62">
        <f t="shared" si="0"/>
        <v>0.21029292180422271</v>
      </c>
      <c r="H18" s="28">
        <f t="shared" si="1"/>
        <v>2.102929218042227</v>
      </c>
    </row>
    <row r="19" spans="1:8">
      <c r="A19" s="44" t="str">
        <f>IF('INPUT '!A75="","",'INPUT '!A75)</f>
        <v/>
      </c>
      <c r="B19" s="21" t="str">
        <f>IF('INPUT '!B75="","",'INPUT '!B75)</f>
        <v>Pavement Type X2</v>
      </c>
      <c r="C19" s="21" t="str">
        <f>IF('INPUT '!C75="","",'INPUT '!C75)</f>
        <v>CL 3 Crushed Rock</v>
      </c>
      <c r="D19" s="119" t="s">
        <v>146</v>
      </c>
      <c r="E19" s="119">
        <v>10</v>
      </c>
      <c r="F19" s="21">
        <f>IF('INPUT '!G75="","",'INPUT '!G75)</f>
        <v>1008.0000000000001</v>
      </c>
      <c r="G19" s="60">
        <f t="shared" si="0"/>
        <v>1.182897685148753E-2</v>
      </c>
      <c r="H19" s="21">
        <f t="shared" si="1"/>
        <v>0.1182897685148753</v>
      </c>
    </row>
    <row r="20" spans="1:8">
      <c r="A20" s="44" t="str">
        <f>IF('INPUT '!A76="","",'INPUT '!A76)</f>
        <v/>
      </c>
      <c r="B20" s="21" t="str">
        <f>IF('INPUT '!B76="","",'INPUT '!B76)</f>
        <v>Pavement Type X3</v>
      </c>
      <c r="C20" s="21" t="str">
        <f>IF('INPUT '!C76="","",'INPUT '!C76)</f>
        <v>CL 3 Crushed Rock</v>
      </c>
      <c r="D20" s="119" t="s">
        <v>146</v>
      </c>
      <c r="E20" s="119">
        <v>10</v>
      </c>
      <c r="F20" s="21">
        <f>IF('INPUT '!G76="","",'INPUT '!G76)</f>
        <v>224.00000000000003</v>
      </c>
      <c r="G20" s="60">
        <f t="shared" si="0"/>
        <v>2.6286615225527845E-3</v>
      </c>
      <c r="H20" s="21">
        <f t="shared" si="1"/>
        <v>2.6286615225527846E-2</v>
      </c>
    </row>
    <row r="21" spans="1:8">
      <c r="A21" s="44" t="str">
        <f>IF('INPUT '!A77="","",'INPUT '!A77)</f>
        <v/>
      </c>
      <c r="B21" s="21" t="str">
        <f>IF('INPUT '!B77="","",'INPUT '!B77)</f>
        <v>Pavement Type X4</v>
      </c>
      <c r="C21" s="21" t="str">
        <f>IF('INPUT '!C77="","",'INPUT '!C77)</f>
        <v>CL 4 Crushed Rock</v>
      </c>
      <c r="D21" s="119" t="s">
        <v>146</v>
      </c>
      <c r="E21" s="119">
        <v>10</v>
      </c>
      <c r="F21" s="21">
        <f>IF('INPUT '!G77="","",'INPUT '!G77)</f>
        <v>896.00000000000011</v>
      </c>
      <c r="G21" s="60">
        <f t="shared" si="0"/>
        <v>1.0514646090211138E-2</v>
      </c>
      <c r="H21" s="21">
        <f t="shared" si="1"/>
        <v>0.10514646090211138</v>
      </c>
    </row>
    <row r="22" spans="1:8">
      <c r="A22" s="44" t="str">
        <f>IF('INPUT '!A78="","",'INPUT '!A78)</f>
        <v/>
      </c>
      <c r="B22" s="21" t="str">
        <f>IF('INPUT '!B78="","",'INPUT '!B78)</f>
        <v/>
      </c>
      <c r="C22" s="21" t="str">
        <f>IF('INPUT '!C78="","",'INPUT '!C78)</f>
        <v/>
      </c>
      <c r="D22" s="119"/>
      <c r="E22" s="119"/>
      <c r="F22" s="21" t="str">
        <f>IF('INPUT '!G78="","",'INPUT '!G78)</f>
        <v/>
      </c>
      <c r="G22" s="60" t="str">
        <f t="shared" si="0"/>
        <v/>
      </c>
      <c r="H22" s="21" t="str">
        <f t="shared" si="1"/>
        <v/>
      </c>
    </row>
    <row r="23" spans="1:8">
      <c r="A23" s="44" t="str">
        <f>IF('INPUT '!A79="","",'INPUT '!A79)</f>
        <v/>
      </c>
      <c r="B23" s="21" t="str">
        <f>IF('INPUT '!B79="","",'INPUT '!B79)</f>
        <v/>
      </c>
      <c r="C23" s="21" t="str">
        <f>IF('INPUT '!C79="","",'INPUT '!C79)</f>
        <v/>
      </c>
      <c r="D23" s="119"/>
      <c r="E23" s="119"/>
      <c r="F23" s="21" t="str">
        <f>IF('INPUT '!G79="","",'INPUT '!G79)</f>
        <v/>
      </c>
      <c r="G23" s="60" t="str">
        <f t="shared" si="0"/>
        <v/>
      </c>
      <c r="H23" s="21" t="str">
        <f t="shared" si="1"/>
        <v/>
      </c>
    </row>
    <row r="24" spans="1:8">
      <c r="A24" s="44" t="str">
        <f>IF('INPUT '!A80="","",'INPUT '!A80)</f>
        <v/>
      </c>
      <c r="B24" s="21" t="str">
        <f>IF('INPUT '!B80="","",'INPUT '!B80)</f>
        <v/>
      </c>
      <c r="C24" s="21" t="str">
        <f>IF('INPUT '!C80="","",'INPUT '!C80)</f>
        <v/>
      </c>
      <c r="D24" s="119"/>
      <c r="E24" s="119"/>
      <c r="F24" s="21" t="str">
        <f>IF('INPUT '!G80="","",'INPUT '!G80)</f>
        <v/>
      </c>
      <c r="G24" s="60" t="str">
        <f t="shared" si="0"/>
        <v/>
      </c>
      <c r="H24" s="21" t="str">
        <f t="shared" si="1"/>
        <v/>
      </c>
    </row>
    <row r="25" spans="1:8" ht="13.5" thickBot="1">
      <c r="A25" s="47" t="str">
        <f>IF('INPUT '!A81="","",'INPUT '!A81)</f>
        <v/>
      </c>
      <c r="B25" s="29" t="str">
        <f>IF('INPUT '!B81="","",'INPUT '!B81)</f>
        <v/>
      </c>
      <c r="C25" s="29" t="str">
        <f>IF('INPUT '!C81="","",'INPUT '!C81)</f>
        <v/>
      </c>
      <c r="D25" s="127"/>
      <c r="E25" s="127"/>
      <c r="F25" s="29" t="str">
        <f>IF('INPUT '!G81="","",'INPUT '!G81)</f>
        <v/>
      </c>
      <c r="G25" s="63" t="str">
        <f t="shared" si="0"/>
        <v/>
      </c>
      <c r="H25" s="29" t="str">
        <f t="shared" si="1"/>
        <v/>
      </c>
    </row>
    <row r="26" spans="1:8">
      <c r="A26" s="43" t="str">
        <f>IF('INPUT '!A82="","",'INPUT '!A82)</f>
        <v>Upper Subbase</v>
      </c>
      <c r="B26" s="30" t="str">
        <f>IF('INPUT '!B82="","",'INPUT '!B82)</f>
        <v>DSA 1</v>
      </c>
      <c r="C26" s="30" t="str">
        <f>IF('INPUT '!C82="","",'INPUT '!C82)</f>
        <v>CTCR/CTCC</v>
      </c>
      <c r="D26" s="124" t="s">
        <v>145</v>
      </c>
      <c r="E26" s="124">
        <v>10</v>
      </c>
      <c r="F26" s="30">
        <f>IF('INPUT '!G82="","",'INPUT '!G82)</f>
        <v>3024.0000000000005</v>
      </c>
      <c r="G26" s="59">
        <f t="shared" si="0"/>
        <v>3.5486930554462587E-2</v>
      </c>
      <c r="H26" s="31">
        <f t="shared" si="1"/>
        <v>0.35486930554462587</v>
      </c>
    </row>
    <row r="27" spans="1:8">
      <c r="A27" s="44" t="str">
        <f>IF('INPUT '!A83="","",'INPUT '!A83)</f>
        <v/>
      </c>
      <c r="B27" s="21" t="str">
        <f>IF('INPUT '!B83="","",'INPUT '!B83)</f>
        <v>DSA 2</v>
      </c>
      <c r="C27" s="21" t="str">
        <f>IF('INPUT '!C83="","",'INPUT '!C83)</f>
        <v>CTCR/CTCC</v>
      </c>
      <c r="D27" s="119" t="s">
        <v>145</v>
      </c>
      <c r="E27" s="119">
        <v>10</v>
      </c>
      <c r="F27" s="21">
        <f>IF('INPUT '!G83="","",'INPUT '!G83)</f>
        <v>4200</v>
      </c>
      <c r="G27" s="60">
        <f t="shared" si="0"/>
        <v>4.9287403547864699E-2</v>
      </c>
      <c r="H27" s="32">
        <f t="shared" si="1"/>
        <v>0.492874035478647</v>
      </c>
    </row>
    <row r="28" spans="1:8">
      <c r="A28" s="44" t="str">
        <f>IF('INPUT '!A84="","",'INPUT '!A84)</f>
        <v/>
      </c>
      <c r="B28" s="21" t="str">
        <f>IF('INPUT '!B84="","",'INPUT '!B84)</f>
        <v/>
      </c>
      <c r="C28" s="21" t="str">
        <f>IF('INPUT '!C84="","",'INPUT '!C84)</f>
        <v/>
      </c>
      <c r="D28" s="119"/>
      <c r="E28" s="119"/>
      <c r="F28" s="21" t="str">
        <f>IF('INPUT '!G84="","",'INPUT '!G84)</f>
        <v/>
      </c>
      <c r="G28" s="60" t="str">
        <f t="shared" si="0"/>
        <v/>
      </c>
      <c r="H28" s="32" t="str">
        <f t="shared" si="1"/>
        <v/>
      </c>
    </row>
    <row r="29" spans="1:8">
      <c r="A29" s="44" t="str">
        <f>IF('INPUT '!A85="","",'INPUT '!A85)</f>
        <v/>
      </c>
      <c r="B29" s="21" t="str">
        <f>IF('INPUT '!B85="","",'INPUT '!B85)</f>
        <v/>
      </c>
      <c r="C29" s="21" t="str">
        <f>IF('INPUT '!C85="","",'INPUT '!C85)</f>
        <v/>
      </c>
      <c r="D29" s="119"/>
      <c r="E29" s="119"/>
      <c r="F29" s="21" t="str">
        <f>IF('INPUT '!G85="","",'INPUT '!G85)</f>
        <v/>
      </c>
      <c r="G29" s="60" t="str">
        <f t="shared" si="0"/>
        <v/>
      </c>
      <c r="H29" s="32" t="str">
        <f t="shared" si="1"/>
        <v/>
      </c>
    </row>
    <row r="30" spans="1:8">
      <c r="A30" s="44" t="str">
        <f>IF('INPUT '!A86="","",'INPUT '!A86)</f>
        <v/>
      </c>
      <c r="B30" s="21" t="str">
        <f>IF('INPUT '!B86="","",'INPUT '!B86)</f>
        <v/>
      </c>
      <c r="C30" s="21" t="str">
        <f>IF('INPUT '!C86="","",'INPUT '!C86)</f>
        <v/>
      </c>
      <c r="D30" s="119"/>
      <c r="E30" s="119"/>
      <c r="F30" s="21" t="str">
        <f>IF('INPUT '!G86="","",'INPUT '!G86)</f>
        <v/>
      </c>
      <c r="G30" s="60" t="str">
        <f t="shared" si="0"/>
        <v/>
      </c>
      <c r="H30" s="32" t="str">
        <f t="shared" si="1"/>
        <v/>
      </c>
    </row>
    <row r="31" spans="1:8">
      <c r="A31" s="44" t="str">
        <f>IF('INPUT '!A87="","",'INPUT '!A87)</f>
        <v/>
      </c>
      <c r="B31" s="21" t="str">
        <f>IF('INPUT '!B87="","",'INPUT '!B87)</f>
        <v/>
      </c>
      <c r="C31" s="21" t="str">
        <f>IF('INPUT '!C87="","",'INPUT '!C87)</f>
        <v/>
      </c>
      <c r="D31" s="119"/>
      <c r="E31" s="119"/>
      <c r="F31" s="21" t="str">
        <f>IF('INPUT '!G87="","",'INPUT '!G87)</f>
        <v/>
      </c>
      <c r="G31" s="60" t="str">
        <f t="shared" si="0"/>
        <v/>
      </c>
      <c r="H31" s="32" t="str">
        <f t="shared" si="1"/>
        <v/>
      </c>
    </row>
    <row r="32" spans="1:8">
      <c r="A32" s="44" t="str">
        <f>IF('INPUT '!A88="","",'INPUT '!A88)</f>
        <v/>
      </c>
      <c r="B32" s="21" t="str">
        <f>IF('INPUT '!B88="","",'INPUT '!B88)</f>
        <v/>
      </c>
      <c r="C32" s="21" t="str">
        <f>IF('INPUT '!C88="","",'INPUT '!C88)</f>
        <v/>
      </c>
      <c r="D32" s="119"/>
      <c r="E32" s="119"/>
      <c r="F32" s="21" t="str">
        <f>IF('INPUT '!G88="","",'INPUT '!G88)</f>
        <v/>
      </c>
      <c r="G32" s="60" t="str">
        <f t="shared" si="0"/>
        <v/>
      </c>
      <c r="H32" s="32" t="str">
        <f t="shared" si="1"/>
        <v/>
      </c>
    </row>
    <row r="33" spans="1:8" ht="13.5" thickBot="1">
      <c r="A33" s="45" t="str">
        <f>IF('INPUT '!A89="","",'INPUT '!A89)</f>
        <v/>
      </c>
      <c r="B33" s="33" t="str">
        <f>IF('INPUT '!B89="","",'INPUT '!B89)</f>
        <v/>
      </c>
      <c r="C33" s="33" t="str">
        <f>IF('INPUT '!C89="","",'INPUT '!C89)</f>
        <v/>
      </c>
      <c r="D33" s="125"/>
      <c r="E33" s="125"/>
      <c r="F33" s="33" t="str">
        <f>IF('INPUT '!G89="","",'INPUT '!G89)</f>
        <v/>
      </c>
      <c r="G33" s="61" t="str">
        <f t="shared" si="0"/>
        <v/>
      </c>
      <c r="H33" s="34" t="str">
        <f t="shared" si="1"/>
        <v/>
      </c>
    </row>
    <row r="34" spans="1:8">
      <c r="A34" s="46" t="str">
        <f>IF('INPUT '!A90="","",'INPUT '!A90)</f>
        <v>Basecourse</v>
      </c>
      <c r="B34" s="28" t="str">
        <f>IF('INPUT '!B90="","",'INPUT '!B90)</f>
        <v>Pavement Type X1</v>
      </c>
      <c r="C34" s="28" t="str">
        <f>IF('INPUT '!C90="","",'INPUT '!C90)</f>
        <v>CL 1 Crushed Rock</v>
      </c>
      <c r="D34" s="126" t="s">
        <v>147</v>
      </c>
      <c r="E34" s="126">
        <v>0</v>
      </c>
      <c r="F34" s="28">
        <f>IF('INPUT '!G90="","",'INPUT '!G90)</f>
        <v>17920</v>
      </c>
      <c r="G34" s="62">
        <f t="shared" si="0"/>
        <v>0.21029292180422271</v>
      </c>
      <c r="H34" s="28">
        <f t="shared" si="1"/>
        <v>0</v>
      </c>
    </row>
    <row r="35" spans="1:8">
      <c r="A35" s="44" t="str">
        <f>IF('INPUT '!A91="","",'INPUT '!A91)</f>
        <v/>
      </c>
      <c r="B35" s="21" t="str">
        <f>IF('INPUT '!B91="","",'INPUT '!B91)</f>
        <v>Pavement Type X2</v>
      </c>
      <c r="C35" s="21" t="str">
        <f>IF('INPUT '!C91="","",'INPUT '!C91)</f>
        <v>CL 1 Crushed Rock</v>
      </c>
      <c r="D35" s="126" t="s">
        <v>147</v>
      </c>
      <c r="E35" s="119">
        <v>0</v>
      </c>
      <c r="F35" s="21">
        <f>IF('INPUT '!G91="","",'INPUT '!G91)</f>
        <v>672.00000000000011</v>
      </c>
      <c r="G35" s="60">
        <f t="shared" si="0"/>
        <v>7.885984567658353E-3</v>
      </c>
      <c r="H35" s="21">
        <f t="shared" si="1"/>
        <v>0</v>
      </c>
    </row>
    <row r="36" spans="1:8">
      <c r="A36" s="44" t="str">
        <f>IF('INPUT '!A92="","",'INPUT '!A92)</f>
        <v/>
      </c>
      <c r="B36" s="21" t="str">
        <f>IF('INPUT '!B92="","",'INPUT '!B92)</f>
        <v>Pavement Type X3</v>
      </c>
      <c r="C36" s="21" t="str">
        <f>IF('INPUT '!C92="","",'INPUT '!C92)</f>
        <v>CL 2 Crushed Rock</v>
      </c>
      <c r="D36" s="119" t="s">
        <v>146</v>
      </c>
      <c r="E36" s="119">
        <v>10</v>
      </c>
      <c r="F36" s="21">
        <f>IF('INPUT '!G92="","",'INPUT '!G92)</f>
        <v>224.00000000000003</v>
      </c>
      <c r="G36" s="60">
        <f t="shared" si="0"/>
        <v>2.6286615225527845E-3</v>
      </c>
      <c r="H36" s="21">
        <f t="shared" si="1"/>
        <v>2.6286615225527846E-2</v>
      </c>
    </row>
    <row r="37" spans="1:8">
      <c r="A37" s="44" t="str">
        <f>IF('INPUT '!A93="","",'INPUT '!A93)</f>
        <v/>
      </c>
      <c r="B37" s="21" t="str">
        <f>IF('INPUT '!B93="","",'INPUT '!B93)</f>
        <v>Pavement Type X4</v>
      </c>
      <c r="C37" s="21" t="str">
        <f>IF('INPUT '!C93="","",'INPUT '!C93)</f>
        <v>CL 3 Crushed Rock</v>
      </c>
      <c r="D37" s="119" t="s">
        <v>146</v>
      </c>
      <c r="E37" s="119">
        <v>10</v>
      </c>
      <c r="F37" s="21">
        <f>IF('INPUT '!G93="","",'INPUT '!G93)</f>
        <v>1344.0000000000002</v>
      </c>
      <c r="G37" s="60">
        <f t="shared" si="0"/>
        <v>1.5771969135316706E-2</v>
      </c>
      <c r="H37" s="21">
        <f t="shared" si="1"/>
        <v>0.15771969135316705</v>
      </c>
    </row>
    <row r="38" spans="1:8">
      <c r="A38" s="44" t="str">
        <f>IF('INPUT '!A94="","",'INPUT '!A94)</f>
        <v/>
      </c>
      <c r="B38" s="21" t="str">
        <f>IF('INPUT '!B94="","",'INPUT '!B94)</f>
        <v>DSA 1</v>
      </c>
      <c r="C38" s="21" t="str">
        <f>IF('INPUT '!C94="","",'INPUT '!C94)</f>
        <v>20mm SF Asphalt</v>
      </c>
      <c r="D38" s="119" t="s">
        <v>199</v>
      </c>
      <c r="E38" s="119">
        <v>12</v>
      </c>
      <c r="F38" s="21">
        <f>IF('INPUT '!G94="","",'INPUT '!G94)</f>
        <v>1620</v>
      </c>
      <c r="G38" s="60">
        <f t="shared" si="0"/>
        <v>1.9010855654176383E-2</v>
      </c>
      <c r="H38" s="21">
        <f t="shared" si="1"/>
        <v>0.22813026785011659</v>
      </c>
    </row>
    <row r="39" spans="1:8">
      <c r="A39" s="44" t="str">
        <f>IF('INPUT '!A95="","",'INPUT '!A95)</f>
        <v/>
      </c>
      <c r="B39" s="21" t="str">
        <f>IF('INPUT '!B95="","",'INPUT '!B95)</f>
        <v>DSA 2</v>
      </c>
      <c r="C39" s="21" t="str">
        <f>IF('INPUT '!C95="","",'INPUT '!C95)</f>
        <v>20mm SF Asphalt</v>
      </c>
      <c r="D39" s="119" t="s">
        <v>199</v>
      </c>
      <c r="E39" s="119">
        <v>12</v>
      </c>
      <c r="F39" s="21">
        <f>IF('INPUT '!G95="","",'INPUT '!G95)</f>
        <v>2250</v>
      </c>
      <c r="G39" s="60">
        <f t="shared" si="0"/>
        <v>2.6403966186356088E-2</v>
      </c>
      <c r="H39" s="21">
        <f t="shared" si="1"/>
        <v>0.31684759423627307</v>
      </c>
    </row>
    <row r="40" spans="1:8">
      <c r="A40" s="44" t="str">
        <f>IF('INPUT '!A96="","",'INPUT '!A96)</f>
        <v/>
      </c>
      <c r="B40" s="21" t="str">
        <f>IF('INPUT '!B96="","",'INPUT '!B96)</f>
        <v/>
      </c>
      <c r="C40" s="21" t="str">
        <f>IF('INPUT '!C96="","",'INPUT '!C96)</f>
        <v/>
      </c>
      <c r="D40" s="119"/>
      <c r="E40" s="119"/>
      <c r="F40" s="21" t="str">
        <f>IF('INPUT '!G96="","",'INPUT '!G96)</f>
        <v/>
      </c>
      <c r="G40" s="60" t="str">
        <f t="shared" si="0"/>
        <v/>
      </c>
      <c r="H40" s="21" t="str">
        <f t="shared" si="1"/>
        <v/>
      </c>
    </row>
    <row r="41" spans="1:8" ht="13.5" thickBot="1">
      <c r="A41" s="47" t="str">
        <f>IF('INPUT '!A97="","",'INPUT '!A97)</f>
        <v/>
      </c>
      <c r="B41" s="29" t="str">
        <f>IF('INPUT '!B97="","",'INPUT '!B97)</f>
        <v/>
      </c>
      <c r="C41" s="29" t="str">
        <f>IF('INPUT '!C97="","",'INPUT '!C97)</f>
        <v/>
      </c>
      <c r="D41" s="127"/>
      <c r="E41" s="127"/>
      <c r="F41" s="29" t="str">
        <f>IF('INPUT '!G97="","",'INPUT '!G97)</f>
        <v/>
      </c>
      <c r="G41" s="63" t="str">
        <f t="shared" si="0"/>
        <v/>
      </c>
      <c r="H41" s="29" t="str">
        <f t="shared" si="1"/>
        <v/>
      </c>
    </row>
    <row r="42" spans="1:8">
      <c r="A42" s="43" t="str">
        <f>IF('INPUT '!A98="","",'INPUT '!A98)</f>
        <v>Intermediate Course 2</v>
      </c>
      <c r="B42" s="30" t="str">
        <f>IF('INPUT '!B98="","",'INPUT '!B98)</f>
        <v>DSA 1</v>
      </c>
      <c r="C42" s="30" t="str">
        <f>IF('INPUT '!C98="","",'INPUT '!C98)</f>
        <v>20mm SI Asphalt</v>
      </c>
      <c r="D42" s="124" t="s">
        <v>199</v>
      </c>
      <c r="E42" s="124">
        <v>12</v>
      </c>
      <c r="F42" s="30">
        <f>IF('INPUT '!G98="","",'INPUT '!G98)</f>
        <v>1944</v>
      </c>
      <c r="G42" s="59">
        <f t="shared" si="0"/>
        <v>2.281302678501166E-2</v>
      </c>
      <c r="H42" s="31">
        <f t="shared" si="1"/>
        <v>0.27375632142013995</v>
      </c>
    </row>
    <row r="43" spans="1:8">
      <c r="A43" s="44" t="str">
        <f>IF('INPUT '!A99="","",'INPUT '!A99)</f>
        <v/>
      </c>
      <c r="B43" s="21" t="str">
        <f>IF('INPUT '!B99="","",'INPUT '!B99)</f>
        <v>DSA 2</v>
      </c>
      <c r="C43" s="21" t="str">
        <f>IF('INPUT '!C99="","",'INPUT '!C99)</f>
        <v>20mm SI Asphalt</v>
      </c>
      <c r="D43" s="119" t="s">
        <v>199</v>
      </c>
      <c r="E43" s="119">
        <v>12</v>
      </c>
      <c r="F43" s="21">
        <f>IF('INPUT '!G99="","",'INPUT '!G99)</f>
        <v>2100</v>
      </c>
      <c r="G43" s="60">
        <f t="shared" si="0"/>
        <v>2.4643701773932349E-2</v>
      </c>
      <c r="H43" s="32">
        <f t="shared" si="1"/>
        <v>0.29572442128718818</v>
      </c>
    </row>
    <row r="44" spans="1:8">
      <c r="A44" s="44" t="str">
        <f>IF('INPUT '!A100="","",'INPUT '!A100)</f>
        <v/>
      </c>
      <c r="B44" s="21" t="str">
        <f>IF('INPUT '!B100="","",'INPUT '!B100)</f>
        <v/>
      </c>
      <c r="C44" s="21" t="str">
        <f>IF('INPUT '!C100="","",'INPUT '!C100)</f>
        <v/>
      </c>
      <c r="D44" s="119"/>
      <c r="E44" s="119"/>
      <c r="F44" s="21" t="str">
        <f>IF('INPUT '!G100="","",'INPUT '!G100)</f>
        <v/>
      </c>
      <c r="G44" s="60" t="str">
        <f t="shared" si="0"/>
        <v/>
      </c>
      <c r="H44" s="32" t="str">
        <f t="shared" si="1"/>
        <v/>
      </c>
    </row>
    <row r="45" spans="1:8">
      <c r="A45" s="44" t="str">
        <f>IF('INPUT '!A101="","",'INPUT '!A101)</f>
        <v/>
      </c>
      <c r="B45" s="21" t="str">
        <f>IF('INPUT '!B101="","",'INPUT '!B101)</f>
        <v/>
      </c>
      <c r="C45" s="21" t="str">
        <f>IF('INPUT '!C101="","",'INPUT '!C101)</f>
        <v/>
      </c>
      <c r="D45" s="119"/>
      <c r="E45" s="119"/>
      <c r="F45" s="21" t="str">
        <f>IF('INPUT '!G101="","",'INPUT '!G101)</f>
        <v/>
      </c>
      <c r="G45" s="60" t="str">
        <f t="shared" si="0"/>
        <v/>
      </c>
      <c r="H45" s="32" t="str">
        <f t="shared" si="1"/>
        <v/>
      </c>
    </row>
    <row r="46" spans="1:8">
      <c r="A46" s="44" t="str">
        <f>IF('INPUT '!A102="","",'INPUT '!A102)</f>
        <v/>
      </c>
      <c r="B46" s="21" t="str">
        <f>IF('INPUT '!B102="","",'INPUT '!B102)</f>
        <v/>
      </c>
      <c r="C46" s="21" t="str">
        <f>IF('INPUT '!C102="","",'INPUT '!C102)</f>
        <v/>
      </c>
      <c r="D46" s="119"/>
      <c r="E46" s="119"/>
      <c r="F46" s="21" t="str">
        <f>IF('INPUT '!G102="","",'INPUT '!G102)</f>
        <v/>
      </c>
      <c r="G46" s="60" t="str">
        <f t="shared" si="0"/>
        <v/>
      </c>
      <c r="H46" s="32" t="str">
        <f t="shared" si="1"/>
        <v/>
      </c>
    </row>
    <row r="47" spans="1:8">
      <c r="A47" s="44" t="str">
        <f>IF('INPUT '!A103="","",'INPUT '!A103)</f>
        <v/>
      </c>
      <c r="B47" s="21" t="str">
        <f>IF('INPUT '!B103="","",'INPUT '!B103)</f>
        <v/>
      </c>
      <c r="C47" s="21" t="str">
        <f>IF('INPUT '!C103="","",'INPUT '!C103)</f>
        <v/>
      </c>
      <c r="D47" s="119"/>
      <c r="E47" s="119"/>
      <c r="F47" s="21" t="str">
        <f>IF('INPUT '!G103="","",'INPUT '!G103)</f>
        <v/>
      </c>
      <c r="G47" s="60" t="str">
        <f t="shared" si="0"/>
        <v/>
      </c>
      <c r="H47" s="32" t="str">
        <f t="shared" si="1"/>
        <v/>
      </c>
    </row>
    <row r="48" spans="1:8">
      <c r="A48" s="44" t="str">
        <f>IF('INPUT '!A104="","",'INPUT '!A104)</f>
        <v/>
      </c>
      <c r="B48" s="21" t="str">
        <f>IF('INPUT '!B104="","",'INPUT '!B104)</f>
        <v/>
      </c>
      <c r="C48" s="21" t="str">
        <f>IF('INPUT '!C104="","",'INPUT '!C104)</f>
        <v/>
      </c>
      <c r="D48" s="119"/>
      <c r="E48" s="119"/>
      <c r="F48" s="21" t="str">
        <f>IF('INPUT '!G104="","",'INPUT '!G104)</f>
        <v/>
      </c>
      <c r="G48" s="60" t="str">
        <f t="shared" si="0"/>
        <v/>
      </c>
      <c r="H48" s="32" t="str">
        <f t="shared" si="1"/>
        <v/>
      </c>
    </row>
    <row r="49" spans="1:8" ht="13.5" thickBot="1">
      <c r="A49" s="45" t="str">
        <f>IF('INPUT '!A105="","",'INPUT '!A105)</f>
        <v/>
      </c>
      <c r="B49" s="33" t="str">
        <f>IF('INPUT '!B105="","",'INPUT '!B105)</f>
        <v/>
      </c>
      <c r="C49" s="33" t="str">
        <f>IF('INPUT '!C105="","",'INPUT '!C105)</f>
        <v/>
      </c>
      <c r="D49" s="125"/>
      <c r="E49" s="125"/>
      <c r="F49" s="33" t="str">
        <f>IF('INPUT '!G105="","",'INPUT '!G105)</f>
        <v/>
      </c>
      <c r="G49" s="61" t="str">
        <f t="shared" si="0"/>
        <v/>
      </c>
      <c r="H49" s="34" t="str">
        <f t="shared" si="1"/>
        <v/>
      </c>
    </row>
    <row r="50" spans="1:8">
      <c r="A50" s="46" t="str">
        <f>IF('INPUT '!A106="","",'INPUT '!A106)</f>
        <v>Intermediate Course 1</v>
      </c>
      <c r="B50" s="28" t="str">
        <f>IF('INPUT '!B106="","",'INPUT '!B106)</f>
        <v>DSA 2</v>
      </c>
      <c r="C50" s="28" t="str">
        <f>IF('INPUT '!C106="","",'INPUT '!C106)</f>
        <v>20mm SI Asphalt</v>
      </c>
      <c r="D50" s="126" t="s">
        <v>199</v>
      </c>
      <c r="E50" s="126">
        <v>12</v>
      </c>
      <c r="F50" s="28">
        <f>IF('INPUT '!G106="","",'INPUT '!G106)</f>
        <v>1500</v>
      </c>
      <c r="G50" s="62">
        <f t="shared" si="0"/>
        <v>1.7602644124237392E-2</v>
      </c>
      <c r="H50" s="28">
        <f t="shared" si="1"/>
        <v>0.2112317294908487</v>
      </c>
    </row>
    <row r="51" spans="1:8">
      <c r="A51" s="44" t="str">
        <f>IF('INPUT '!A107="","",'INPUT '!A107)</f>
        <v/>
      </c>
      <c r="B51" s="21" t="str">
        <f>IF('INPUT '!B107="","",'INPUT '!B107)</f>
        <v/>
      </c>
      <c r="C51" s="21" t="str">
        <f>IF('INPUT '!C107="","",'INPUT '!C107)</f>
        <v/>
      </c>
      <c r="D51" s="119"/>
      <c r="E51" s="119"/>
      <c r="F51" s="21" t="str">
        <f>IF('INPUT '!G107="","",'INPUT '!G107)</f>
        <v/>
      </c>
      <c r="G51" s="60" t="str">
        <f t="shared" si="0"/>
        <v/>
      </c>
      <c r="H51" s="21" t="str">
        <f t="shared" si="1"/>
        <v/>
      </c>
    </row>
    <row r="52" spans="1:8">
      <c r="A52" s="44" t="str">
        <f>IF('INPUT '!A108="","",'INPUT '!A108)</f>
        <v/>
      </c>
      <c r="B52" s="21" t="str">
        <f>IF('INPUT '!B108="","",'INPUT '!B108)</f>
        <v/>
      </c>
      <c r="C52" s="21" t="str">
        <f>IF('INPUT '!C108="","",'INPUT '!C108)</f>
        <v/>
      </c>
      <c r="D52" s="119"/>
      <c r="E52" s="119"/>
      <c r="F52" s="21" t="str">
        <f>IF('INPUT '!G108="","",'INPUT '!G108)</f>
        <v/>
      </c>
      <c r="G52" s="60" t="str">
        <f t="shared" si="0"/>
        <v/>
      </c>
      <c r="H52" s="21" t="str">
        <f t="shared" si="1"/>
        <v/>
      </c>
    </row>
    <row r="53" spans="1:8">
      <c r="A53" s="44" t="str">
        <f>IF('INPUT '!A109="","",'INPUT '!A109)</f>
        <v/>
      </c>
      <c r="B53" s="21" t="str">
        <f>IF('INPUT '!B109="","",'INPUT '!B109)</f>
        <v/>
      </c>
      <c r="C53" s="21" t="str">
        <f>IF('INPUT '!C109="","",'INPUT '!C109)</f>
        <v/>
      </c>
      <c r="D53" s="119"/>
      <c r="E53" s="119"/>
      <c r="F53" s="21" t="str">
        <f>IF('INPUT '!G109="","",'INPUT '!G109)</f>
        <v/>
      </c>
      <c r="G53" s="60" t="str">
        <f t="shared" si="0"/>
        <v/>
      </c>
      <c r="H53" s="21" t="str">
        <f t="shared" si="1"/>
        <v/>
      </c>
    </row>
    <row r="54" spans="1:8">
      <c r="A54" s="44" t="str">
        <f>IF('INPUT '!A110="","",'INPUT '!A110)</f>
        <v/>
      </c>
      <c r="B54" s="21" t="str">
        <f>IF('INPUT '!B110="","",'INPUT '!B110)</f>
        <v/>
      </c>
      <c r="C54" s="21" t="str">
        <f>IF('INPUT '!C110="","",'INPUT '!C110)</f>
        <v/>
      </c>
      <c r="D54" s="119"/>
      <c r="E54" s="119"/>
      <c r="F54" s="21" t="str">
        <f>IF('INPUT '!G110="","",'INPUT '!G110)</f>
        <v/>
      </c>
      <c r="G54" s="60" t="str">
        <f t="shared" si="0"/>
        <v/>
      </c>
      <c r="H54" s="21" t="str">
        <f t="shared" si="1"/>
        <v/>
      </c>
    </row>
    <row r="55" spans="1:8">
      <c r="A55" s="44" t="str">
        <f>IF('INPUT '!A111="","",'INPUT '!A111)</f>
        <v/>
      </c>
      <c r="B55" s="21" t="str">
        <f>IF('INPUT '!B111="","",'INPUT '!B111)</f>
        <v/>
      </c>
      <c r="C55" s="21" t="str">
        <f>IF('INPUT '!C111="","",'INPUT '!C111)</f>
        <v/>
      </c>
      <c r="D55" s="119"/>
      <c r="E55" s="119"/>
      <c r="F55" s="21" t="str">
        <f>IF('INPUT '!G111="","",'INPUT '!G111)</f>
        <v/>
      </c>
      <c r="G55" s="60" t="str">
        <f t="shared" si="0"/>
        <v/>
      </c>
      <c r="H55" s="21" t="str">
        <f t="shared" si="1"/>
        <v/>
      </c>
    </row>
    <row r="56" spans="1:8">
      <c r="A56" s="44" t="str">
        <f>IF('INPUT '!A112="","",'INPUT '!A112)</f>
        <v/>
      </c>
      <c r="B56" s="21" t="str">
        <f>IF('INPUT '!B112="","",'INPUT '!B112)</f>
        <v/>
      </c>
      <c r="C56" s="21" t="str">
        <f>IF('INPUT '!C112="","",'INPUT '!C112)</f>
        <v/>
      </c>
      <c r="D56" s="119"/>
      <c r="E56" s="119"/>
      <c r="F56" s="21" t="str">
        <f>IF('INPUT '!G112="","",'INPUT '!G112)</f>
        <v/>
      </c>
      <c r="G56" s="60" t="str">
        <f t="shared" si="0"/>
        <v/>
      </c>
      <c r="H56" s="21" t="str">
        <f t="shared" si="1"/>
        <v/>
      </c>
    </row>
    <row r="57" spans="1:8" ht="13.5" thickBot="1">
      <c r="A57" s="47" t="str">
        <f>IF('INPUT '!A113="","",'INPUT '!A113)</f>
        <v/>
      </c>
      <c r="B57" s="29" t="str">
        <f>IF('INPUT '!B113="","",'INPUT '!B113)</f>
        <v/>
      </c>
      <c r="C57" s="29" t="str">
        <f>IF('INPUT '!C113="","",'INPUT '!C113)</f>
        <v/>
      </c>
      <c r="D57" s="127"/>
      <c r="E57" s="127"/>
      <c r="F57" s="29" t="str">
        <f>IF('INPUT '!G113="","",'INPUT '!G113)</f>
        <v/>
      </c>
      <c r="G57" s="63" t="str">
        <f t="shared" si="0"/>
        <v/>
      </c>
      <c r="H57" s="5" t="str">
        <f t="shared" si="1"/>
        <v/>
      </c>
    </row>
    <row r="58" spans="1:8">
      <c r="A58" s="43" t="str">
        <f>IF('INPUT '!A114="","",'INPUT '!A114)</f>
        <v>Wearing Course</v>
      </c>
      <c r="B58" s="30" t="str">
        <f>IF('INPUT '!B114="","",'INPUT '!B114)</f>
        <v>DSA 1</v>
      </c>
      <c r="C58" s="30" t="str">
        <f>IF('INPUT '!C114="","",'INPUT '!C114)</f>
        <v>16mm V Asphalt</v>
      </c>
      <c r="D58" s="124" t="s">
        <v>103</v>
      </c>
      <c r="E58" s="124">
        <v>0</v>
      </c>
      <c r="F58" s="30">
        <f>IF('INPUT '!G114="","",'INPUT '!G114)</f>
        <v>1296</v>
      </c>
      <c r="G58" s="59">
        <f t="shared" si="0"/>
        <v>1.5208684523341107E-2</v>
      </c>
      <c r="H58" s="31">
        <f t="shared" si="1"/>
        <v>0</v>
      </c>
    </row>
    <row r="59" spans="1:8">
      <c r="A59" s="44" t="str">
        <f>IF('INPUT '!A115="","",'INPUT '!A115)</f>
        <v/>
      </c>
      <c r="B59" s="21" t="str">
        <f>IF('INPUT '!B115="","",'INPUT '!B115)</f>
        <v>DSA 2</v>
      </c>
      <c r="C59" s="21" t="str">
        <f>IF('INPUT '!C115="","",'INPUT '!C115)</f>
        <v>16mm V Asphalt</v>
      </c>
      <c r="D59" s="119" t="s">
        <v>103</v>
      </c>
      <c r="E59" s="119">
        <v>0</v>
      </c>
      <c r="F59" s="21">
        <f>IF('INPUT '!G115="","",'INPUT '!G115)</f>
        <v>1800</v>
      </c>
      <c r="G59" s="60">
        <f t="shared" si="0"/>
        <v>2.1123172949084872E-2</v>
      </c>
      <c r="H59" s="32">
        <f t="shared" si="1"/>
        <v>0</v>
      </c>
    </row>
    <row r="60" spans="1:8">
      <c r="A60" s="44" t="str">
        <f>IF('INPUT '!A116="","",'INPUT '!A116)</f>
        <v/>
      </c>
      <c r="B60" s="21" t="str">
        <f>IF('INPUT '!B116="","",'INPUT '!B116)</f>
        <v/>
      </c>
      <c r="C60" s="21" t="str">
        <f>IF('INPUT '!C116="","",'INPUT '!C116)</f>
        <v/>
      </c>
      <c r="D60" s="119"/>
      <c r="E60" s="119"/>
      <c r="F60" s="21" t="str">
        <f>IF('INPUT '!G116="","",'INPUT '!G116)</f>
        <v/>
      </c>
      <c r="G60" s="60" t="str">
        <f t="shared" si="0"/>
        <v/>
      </c>
      <c r="H60" s="32" t="str">
        <f t="shared" si="1"/>
        <v/>
      </c>
    </row>
    <row r="61" spans="1:8">
      <c r="A61" s="44" t="str">
        <f>IF('INPUT '!A117="","",'INPUT '!A117)</f>
        <v/>
      </c>
      <c r="B61" s="21" t="str">
        <f>IF('INPUT '!B117="","",'INPUT '!B117)</f>
        <v/>
      </c>
      <c r="C61" s="21" t="str">
        <f>IF('INPUT '!C117="","",'INPUT '!C117)</f>
        <v/>
      </c>
      <c r="D61" s="119"/>
      <c r="E61" s="119"/>
      <c r="F61" s="21" t="str">
        <f>IF('INPUT '!G117="","",'INPUT '!G117)</f>
        <v/>
      </c>
      <c r="G61" s="60" t="str">
        <f t="shared" si="0"/>
        <v/>
      </c>
      <c r="H61" s="32" t="str">
        <f t="shared" si="1"/>
        <v/>
      </c>
    </row>
    <row r="62" spans="1:8">
      <c r="A62" s="44" t="str">
        <f>IF('INPUT '!A118="","",'INPUT '!A118)</f>
        <v/>
      </c>
      <c r="B62" s="21" t="str">
        <f>IF('INPUT '!B118="","",'INPUT '!B118)</f>
        <v/>
      </c>
      <c r="C62" s="21" t="str">
        <f>IF('INPUT '!C118="","",'INPUT '!C118)</f>
        <v/>
      </c>
      <c r="D62" s="119"/>
      <c r="E62" s="119"/>
      <c r="F62" s="21" t="str">
        <f>IF('INPUT '!G118="","",'INPUT '!G118)</f>
        <v/>
      </c>
      <c r="G62" s="60" t="str">
        <f t="shared" si="0"/>
        <v/>
      </c>
      <c r="H62" s="32" t="str">
        <f t="shared" si="1"/>
        <v/>
      </c>
    </row>
    <row r="63" spans="1:8">
      <c r="A63" s="44" t="str">
        <f>IF('INPUT '!A119="","",'INPUT '!A119)</f>
        <v/>
      </c>
      <c r="B63" s="21" t="str">
        <f>IF('INPUT '!B119="","",'INPUT '!B119)</f>
        <v/>
      </c>
      <c r="C63" s="21" t="str">
        <f>IF('INPUT '!C119="","",'INPUT '!C119)</f>
        <v/>
      </c>
      <c r="D63" s="119"/>
      <c r="E63" s="119"/>
      <c r="F63" s="21" t="str">
        <f>IF('INPUT '!G119="","",'INPUT '!G119)</f>
        <v/>
      </c>
      <c r="G63" s="60" t="str">
        <f t="shared" si="0"/>
        <v/>
      </c>
      <c r="H63" s="32" t="str">
        <f t="shared" si="1"/>
        <v/>
      </c>
    </row>
    <row r="64" spans="1:8">
      <c r="A64" s="44" t="str">
        <f>IF('INPUT '!A120="","",'INPUT '!A120)</f>
        <v/>
      </c>
      <c r="B64" s="21" t="str">
        <f>IF('INPUT '!B120="","",'INPUT '!B120)</f>
        <v/>
      </c>
      <c r="C64" s="21" t="str">
        <f>IF('INPUT '!C120="","",'INPUT '!C120)</f>
        <v/>
      </c>
      <c r="D64" s="119"/>
      <c r="E64" s="119"/>
      <c r="F64" s="21" t="str">
        <f>IF('INPUT '!G120="","",'INPUT '!G120)</f>
        <v/>
      </c>
      <c r="G64" s="60" t="str">
        <f t="shared" si="0"/>
        <v/>
      </c>
      <c r="H64" s="32" t="str">
        <f t="shared" si="1"/>
        <v/>
      </c>
    </row>
    <row r="65" spans="1:8" ht="13.5" thickBot="1">
      <c r="A65" s="45" t="str">
        <f>IF('INPUT '!A121="","",'INPUT '!A121)</f>
        <v/>
      </c>
      <c r="B65" s="33" t="str">
        <f>IF('INPUT '!B121="","",'INPUT '!B121)</f>
        <v/>
      </c>
      <c r="C65" s="33" t="str">
        <f>IF('INPUT '!C121="","",'INPUT '!C121)</f>
        <v/>
      </c>
      <c r="D65" s="125"/>
      <c r="E65" s="125"/>
      <c r="F65" s="33" t="str">
        <f>IF('INPUT '!G121="","",'INPUT '!G121)</f>
        <v/>
      </c>
      <c r="G65" s="61" t="str">
        <f t="shared" si="0"/>
        <v/>
      </c>
      <c r="H65" s="35" t="str">
        <f t="shared" si="1"/>
        <v/>
      </c>
    </row>
    <row r="66" spans="1:8">
      <c r="A66" s="64" t="str">
        <f>IF('INPUT '!A122="","",'INPUT '!A122)</f>
        <v>Sprayseal</v>
      </c>
      <c r="B66" s="28" t="str">
        <f>IF('INPUT '!B122="","",'INPUT '!B122)</f>
        <v>Pavement Type X1</v>
      </c>
      <c r="C66" s="28" t="str">
        <f>IF('INPUT '!C122="","",'INPUT '!C122)</f>
        <v/>
      </c>
      <c r="D66" s="126" t="s">
        <v>36</v>
      </c>
      <c r="E66" s="126">
        <v>0</v>
      </c>
      <c r="F66" s="28">
        <f>IF('INPUT '!G122="","",'INPUT '!G122)</f>
        <v>527.05882352941182</v>
      </c>
      <c r="G66" s="62">
        <f t="shared" si="0"/>
        <v>6.1850859354183156E-3</v>
      </c>
      <c r="H66" s="28">
        <f t="shared" si="1"/>
        <v>0</v>
      </c>
    </row>
    <row r="67" spans="1:8">
      <c r="A67" s="48" t="str">
        <f>IF('INPUT '!A123="","",'INPUT '!A123)</f>
        <v/>
      </c>
      <c r="B67" s="21" t="str">
        <f>IF('INPUT '!B123="","",'INPUT '!B123)</f>
        <v>Pavement Type X2</v>
      </c>
      <c r="C67" s="21" t="str">
        <f>IF('INPUT '!C123="","",'INPUT '!C123)</f>
        <v/>
      </c>
      <c r="D67" s="119" t="s">
        <v>36</v>
      </c>
      <c r="E67" s="119">
        <v>0</v>
      </c>
      <c r="F67" s="21">
        <f>IF('INPUT '!G123="","",'INPUT '!G123)</f>
        <v>39.529411764705891</v>
      </c>
      <c r="G67" s="60">
        <f t="shared" si="0"/>
        <v>4.6388144515637376E-4</v>
      </c>
      <c r="H67" s="21">
        <f t="shared" si="1"/>
        <v>0</v>
      </c>
    </row>
    <row r="68" spans="1:8">
      <c r="A68" s="48" t="str">
        <f>IF('INPUT '!A124="","",'INPUT '!A124)</f>
        <v/>
      </c>
      <c r="B68" s="21" t="str">
        <f>IF('INPUT '!B124="","",'INPUT '!B124)</f>
        <v>Pavement Type X3</v>
      </c>
      <c r="C68" s="21" t="str">
        <f>IF('INPUT '!C124="","",'INPUT '!C124)</f>
        <v/>
      </c>
      <c r="D68" s="119" t="s">
        <v>36</v>
      </c>
      <c r="E68" s="119">
        <v>0</v>
      </c>
      <c r="F68" s="21">
        <f>IF('INPUT '!G124="","",'INPUT '!G124)</f>
        <v>13.176470588235293</v>
      </c>
      <c r="G68" s="60">
        <f t="shared" si="0"/>
        <v>1.5462714838545787E-4</v>
      </c>
      <c r="H68" s="21">
        <f t="shared" si="1"/>
        <v>0</v>
      </c>
    </row>
    <row r="69" spans="1:8">
      <c r="A69" s="48" t="str">
        <f>IF('INPUT '!A125="","",'INPUT '!A125)</f>
        <v/>
      </c>
      <c r="B69" s="21" t="str">
        <f>IF('INPUT '!B125="","",'INPUT '!B125)</f>
        <v>Pavement Type X4</v>
      </c>
      <c r="C69" s="21" t="str">
        <f>IF('INPUT '!C125="","",'INPUT '!C125)</f>
        <v/>
      </c>
      <c r="D69" s="119" t="s">
        <v>36</v>
      </c>
      <c r="E69" s="119">
        <v>0</v>
      </c>
      <c r="F69" s="21">
        <f>IF('INPUT '!G125="","",'INPUT '!G125)</f>
        <v>52.705882352941174</v>
      </c>
      <c r="G69" s="60">
        <f t="shared" si="0"/>
        <v>6.185085935418315E-4</v>
      </c>
      <c r="H69" s="21">
        <f t="shared" si="1"/>
        <v>0</v>
      </c>
    </row>
    <row r="70" spans="1:8">
      <c r="A70" s="48" t="str">
        <f>IF('INPUT '!A126="","",'INPUT '!A126)</f>
        <v/>
      </c>
      <c r="B70" s="21" t="str">
        <f>IF('INPUT '!B126="","",'INPUT '!B126)</f>
        <v/>
      </c>
      <c r="C70" s="21" t="str">
        <f>IF('INPUT '!C126="","",'INPUT '!C126)</f>
        <v/>
      </c>
      <c r="D70" s="119"/>
      <c r="E70" s="119"/>
      <c r="F70" s="21" t="str">
        <f>IF('INPUT '!G126="","",'INPUT '!G126)</f>
        <v/>
      </c>
      <c r="G70" s="60" t="str">
        <f t="shared" si="0"/>
        <v/>
      </c>
      <c r="H70" s="21" t="str">
        <f t="shared" si="1"/>
        <v/>
      </c>
    </row>
    <row r="71" spans="1:8">
      <c r="A71" s="48" t="str">
        <f>IF('INPUT '!A127="","",'INPUT '!A127)</f>
        <v/>
      </c>
      <c r="B71" s="21" t="str">
        <f>IF('INPUT '!B127="","",'INPUT '!B127)</f>
        <v/>
      </c>
      <c r="C71" s="21" t="str">
        <f>IF('INPUT '!C127="","",'INPUT '!C127)</f>
        <v/>
      </c>
      <c r="D71" s="119"/>
      <c r="E71" s="119"/>
      <c r="F71" s="21" t="str">
        <f>IF('INPUT '!G127="","",'INPUT '!G127)</f>
        <v/>
      </c>
      <c r="G71" s="60" t="str">
        <f t="shared" si="0"/>
        <v/>
      </c>
      <c r="H71" s="21" t="str">
        <f t="shared" si="1"/>
        <v/>
      </c>
    </row>
    <row r="72" spans="1:8">
      <c r="A72" s="48" t="str">
        <f>IF('INPUT '!A128="","",'INPUT '!A128)</f>
        <v/>
      </c>
      <c r="B72" s="21" t="str">
        <f>IF('INPUT '!B128="","",'INPUT '!B128)</f>
        <v/>
      </c>
      <c r="C72" s="21" t="str">
        <f>IF('INPUT '!C128="","",'INPUT '!C128)</f>
        <v/>
      </c>
      <c r="D72" s="119"/>
      <c r="E72" s="119"/>
      <c r="F72" s="21" t="str">
        <f>IF('INPUT '!G128="","",'INPUT '!G128)</f>
        <v/>
      </c>
      <c r="G72" s="60" t="str">
        <f t="shared" si="0"/>
        <v/>
      </c>
      <c r="H72" s="21" t="str">
        <f t="shared" si="1"/>
        <v/>
      </c>
    </row>
    <row r="73" spans="1:8">
      <c r="A73" s="48" t="str">
        <f>IF('INPUT '!A129="","",'INPUT '!A129)</f>
        <v/>
      </c>
      <c r="B73" s="21" t="str">
        <f>IF('INPUT '!B129="","",'INPUT '!B129)</f>
        <v/>
      </c>
      <c r="C73" s="21" t="str">
        <f>IF('INPUT '!C129="","",'INPUT '!C129)</f>
        <v/>
      </c>
      <c r="D73" s="119"/>
      <c r="E73" s="119"/>
      <c r="F73" s="21" t="str">
        <f>IF('INPUT '!G129="","",'INPUT '!G129)</f>
        <v/>
      </c>
      <c r="G73" s="60" t="str">
        <f t="shared" si="0"/>
        <v/>
      </c>
      <c r="H73" s="42" t="str">
        <f t="shared" si="1"/>
        <v/>
      </c>
    </row>
    <row r="74" spans="1:8" ht="13.5" thickBot="1">
      <c r="E74" s="4" t="s">
        <v>6</v>
      </c>
      <c r="F74">
        <f>SUM(F10:F73)</f>
        <v>85214.470588235286</v>
      </c>
      <c r="G74" s="4" t="s">
        <v>8</v>
      </c>
      <c r="H74" s="20">
        <f>SUM(H10:H73)</f>
        <v>6.944454338741143</v>
      </c>
    </row>
    <row r="75" spans="1:8">
      <c r="H75" s="6">
        <f>VLOOKUP(H74,'Pavement Lookup'!A1:C102,3,TRUE)</f>
        <v>2.0700000000000003</v>
      </c>
    </row>
  </sheetData>
  <sheetProtection password="F70E" sheet="1" objects="1" scenarios="1"/>
  <protectedRanges>
    <protectedRange sqref="E10:E73" name="mix rating_1"/>
    <protectedRange sqref="D10:D73" name="mix info_1"/>
  </protectedRanges>
  <mergeCells count="3">
    <mergeCell ref="A8:C8"/>
    <mergeCell ref="D8:E8"/>
    <mergeCell ref="F8:H8"/>
  </mergeCells>
  <phoneticPr fontId="2" type="noConversion"/>
  <hyperlinks>
    <hyperlink ref="D1" location="'INPUT '!A1" display="Return to INPUT"/>
  </hyperlinks>
  <pageMargins left="0.75" right="0.75" top="1" bottom="1" header="0.5" footer="0.5"/>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sheetPr codeName="Sheet20" enableFormatConditionsCalculation="0">
    <tabColor indexed="46"/>
  </sheetPr>
  <dimension ref="A1:D32"/>
  <sheetViews>
    <sheetView workbookViewId="0">
      <selection activeCell="D1" sqref="D1"/>
    </sheetView>
  </sheetViews>
  <sheetFormatPr defaultRowHeight="12.75"/>
  <cols>
    <col min="1" max="1" width="40.42578125" customWidth="1"/>
    <col min="2" max="2" width="10" bestFit="1" customWidth="1"/>
    <col min="3" max="3" width="17.28515625" bestFit="1" customWidth="1"/>
  </cols>
  <sheetData>
    <row r="1" spans="1:4" ht="25.5">
      <c r="A1" s="118" t="str">
        <f>'INPUT '!B41</f>
        <v>Gantt Roads (SP)</v>
      </c>
      <c r="D1" s="11" t="s">
        <v>22</v>
      </c>
    </row>
    <row r="2" spans="1:4">
      <c r="A2" s="1" t="s">
        <v>13</v>
      </c>
      <c r="B2" s="1" t="s">
        <v>14</v>
      </c>
      <c r="C2" s="2" t="s">
        <v>15</v>
      </c>
    </row>
    <row r="3" spans="1:4">
      <c r="A3" s="117" t="str">
        <f>IF('INPUT '!A142="","",'INPUT '!A142)</f>
        <v>Tenderer Nominated</v>
      </c>
      <c r="B3" s="1">
        <f>IF('INPUT '!B142="","",'INPUT '!B142)</f>
        <v>1</v>
      </c>
      <c r="C3" s="117">
        <v>0</v>
      </c>
    </row>
    <row r="4" spans="1:4">
      <c r="A4" s="117" t="str">
        <f>IF('INPUT '!A143="","",'INPUT '!A143)</f>
        <v>Tenderer Nominated</v>
      </c>
      <c r="B4" s="1">
        <f>IF('INPUT '!B143="","",'INPUT '!B143)</f>
        <v>1</v>
      </c>
      <c r="C4" s="117">
        <v>0</v>
      </c>
    </row>
    <row r="5" spans="1:4">
      <c r="A5" s="1" t="str">
        <f>IF('INPUT '!A144="","",'INPUT '!A144)</f>
        <v>Green' Street Lighting</v>
      </c>
      <c r="B5" s="1">
        <f>IF('INPUT '!B144="","",'INPUT '!B144)</f>
        <v>10</v>
      </c>
      <c r="C5" s="117">
        <v>10</v>
      </c>
    </row>
    <row r="6" spans="1:4">
      <c r="A6" s="1" t="str">
        <f>IF('INPUT '!A145="","",'INPUT '!A145)</f>
        <v>Road Furniture made from Recycled Materials</v>
      </c>
      <c r="B6" s="1">
        <f>IF('INPUT '!B145="","",'INPUT '!B145)</f>
        <v>6</v>
      </c>
      <c r="C6" s="117">
        <v>0</v>
      </c>
    </row>
    <row r="7" spans="1:4">
      <c r="A7" s="1" t="str">
        <f>IF('INPUT '!A146="","",'INPUT '!A146)</f>
        <v>Low Embodied Carbon Stormwater Piping</v>
      </c>
      <c r="B7" s="1">
        <f>IF('INPUT '!B146="","",'INPUT '!B146)</f>
        <v>4</v>
      </c>
      <c r="C7" s="117">
        <v>0</v>
      </c>
    </row>
    <row r="8" spans="1:4">
      <c r="A8" s="1" t="str">
        <f>IF('INPUT '!A147="","",'INPUT '!A147)</f>
        <v>Infrastructure reuse</v>
      </c>
      <c r="B8" s="1">
        <f>IF('INPUT '!B147="","",'INPUT '!B147)</f>
        <v>6</v>
      </c>
      <c r="C8" s="117">
        <v>0</v>
      </c>
    </row>
    <row r="9" spans="1:4">
      <c r="A9" s="1" t="str">
        <f>IF('INPUT '!A148="","",'INPUT '!A148)</f>
        <v>Manufactured Sand</v>
      </c>
      <c r="B9" s="1">
        <f>IF('INPUT '!B148="","",'INPUT '!B148)</f>
        <v>2</v>
      </c>
      <c r="C9" s="117">
        <v>2</v>
      </c>
    </row>
    <row r="10" spans="1:4">
      <c r="A10" s="1" t="str">
        <f>IF('INPUT '!A149="","",'INPUT '!A149)</f>
        <v>Low Embodied Carbon Noise Walls</v>
      </c>
      <c r="B10" s="1">
        <f>IF('INPUT '!B149="","",'INPUT '!B149)</f>
        <v>4</v>
      </c>
      <c r="C10" s="117">
        <v>4</v>
      </c>
    </row>
    <row r="11" spans="1:4">
      <c r="A11" s="1" t="str">
        <f>IF('INPUT '!A150="","",'INPUT '!A150)</f>
        <v>Solar Panels</v>
      </c>
      <c r="B11" s="1">
        <f>IF('INPUT '!B150="","",'INPUT '!B150)</f>
        <v>8</v>
      </c>
      <c r="C11" s="117">
        <v>8</v>
      </c>
    </row>
    <row r="12" spans="1:4">
      <c r="A12" s="1" t="str">
        <f>IF('INPUT '!A151="","",'INPUT '!A151)</f>
        <v/>
      </c>
      <c r="B12" s="1" t="str">
        <f>IF('INPUT '!B151="","",'INPUT '!B151)</f>
        <v/>
      </c>
      <c r="C12" s="117"/>
    </row>
    <row r="13" spans="1:4">
      <c r="A13" s="1" t="str">
        <f>IF('INPUT '!A152="","",'INPUT '!A152)</f>
        <v/>
      </c>
      <c r="B13" s="1" t="str">
        <f>IF('INPUT '!B152="","",'INPUT '!B152)</f>
        <v/>
      </c>
      <c r="C13" s="117"/>
    </row>
    <row r="14" spans="1:4">
      <c r="A14" s="1" t="str">
        <f>IF('INPUT '!A153="","",'INPUT '!A153)</f>
        <v/>
      </c>
      <c r="B14" s="1" t="str">
        <f>IF('INPUT '!B153="","",'INPUT '!B153)</f>
        <v/>
      </c>
      <c r="C14" s="117"/>
    </row>
    <row r="15" spans="1:4">
      <c r="A15" s="1" t="str">
        <f>IF('INPUT '!A154="","",'INPUT '!A154)</f>
        <v/>
      </c>
      <c r="B15" s="1" t="str">
        <f>IF('INPUT '!B154="","",'INPUT '!B154)</f>
        <v/>
      </c>
      <c r="C15" s="117"/>
    </row>
    <row r="16" spans="1:4">
      <c r="A16" s="1" t="str">
        <f>IF('INPUT '!A155="","",'INPUT '!A155)</f>
        <v/>
      </c>
      <c r="B16" s="1" t="str">
        <f>IF('INPUT '!B155="","",'INPUT '!B155)</f>
        <v/>
      </c>
      <c r="C16" s="117"/>
    </row>
    <row r="17" spans="1:3">
      <c r="A17" s="1" t="str">
        <f>IF('INPUT '!A156="","",'INPUT '!A156)</f>
        <v/>
      </c>
      <c r="B17" s="1" t="str">
        <f>IF('INPUT '!B156="","",'INPUT '!B156)</f>
        <v/>
      </c>
      <c r="C17" s="117"/>
    </row>
    <row r="18" spans="1:3">
      <c r="A18" s="1" t="str">
        <f>IF('INPUT '!A157="","",'INPUT '!A157)</f>
        <v/>
      </c>
      <c r="B18" s="1" t="str">
        <f>IF('INPUT '!B157="","",'INPUT '!B157)</f>
        <v/>
      </c>
      <c r="C18" s="117"/>
    </row>
    <row r="19" spans="1:3">
      <c r="A19" s="1" t="str">
        <f>IF('INPUT '!A158="","",'INPUT '!A158)</f>
        <v/>
      </c>
      <c r="B19" s="1" t="str">
        <f>IF('INPUT '!B158="","",'INPUT '!B158)</f>
        <v/>
      </c>
      <c r="C19" s="117"/>
    </row>
    <row r="20" spans="1:3">
      <c r="A20" s="1" t="str">
        <f>IF('INPUT '!A159="","",'INPUT '!A159)</f>
        <v/>
      </c>
      <c r="B20" s="1" t="str">
        <f>IF('INPUT '!B159="","",'INPUT '!B159)</f>
        <v/>
      </c>
      <c r="C20" s="117"/>
    </row>
    <row r="21" spans="1:3">
      <c r="A21" s="1" t="str">
        <f>IF('INPUT '!A160="","",'INPUT '!A160)</f>
        <v/>
      </c>
      <c r="B21" s="1" t="str">
        <f>IF('INPUT '!B160="","",'INPUT '!B160)</f>
        <v/>
      </c>
      <c r="C21" s="117"/>
    </row>
    <row r="22" spans="1:3">
      <c r="A22" s="1" t="str">
        <f>IF('INPUT '!A161="","",'INPUT '!A161)</f>
        <v/>
      </c>
      <c r="B22" s="1" t="str">
        <f>IF('INPUT '!B161="","",'INPUT '!B161)</f>
        <v/>
      </c>
      <c r="C22" s="117"/>
    </row>
    <row r="23" spans="1:3">
      <c r="A23" s="1" t="str">
        <f>IF('INPUT '!A162="","",'INPUT '!A162)</f>
        <v/>
      </c>
      <c r="B23" s="1" t="str">
        <f>IF('INPUT '!B162="","",'INPUT '!B162)</f>
        <v/>
      </c>
      <c r="C23" s="117"/>
    </row>
    <row r="24" spans="1:3">
      <c r="A24" s="1" t="str">
        <f>IF('INPUT '!A163="","",'INPUT '!A163)</f>
        <v/>
      </c>
      <c r="B24" s="1" t="str">
        <f>IF('INPUT '!B163="","",'INPUT '!B163)</f>
        <v/>
      </c>
      <c r="C24" s="117"/>
    </row>
    <row r="25" spans="1:3">
      <c r="A25" s="1" t="str">
        <f>IF('INPUT '!A164="","",'INPUT '!A164)</f>
        <v/>
      </c>
      <c r="B25" s="1" t="str">
        <f>IF('INPUT '!B164="","",'INPUT '!B164)</f>
        <v/>
      </c>
      <c r="C25" s="117"/>
    </row>
    <row r="26" spans="1:3">
      <c r="A26" s="1" t="str">
        <f>IF('INPUT '!A165="","",'INPUT '!A165)</f>
        <v/>
      </c>
      <c r="B26" s="1" t="str">
        <f>IF('INPUT '!B165="","",'INPUT '!B165)</f>
        <v/>
      </c>
      <c r="C26" s="117"/>
    </row>
    <row r="27" spans="1:3">
      <c r="A27" s="1" t="str">
        <f>IF('INPUT '!A166="","",'INPUT '!A166)</f>
        <v/>
      </c>
      <c r="B27" s="1" t="str">
        <f>IF('INPUT '!B166="","",'INPUT '!B166)</f>
        <v/>
      </c>
      <c r="C27" s="117"/>
    </row>
    <row r="28" spans="1:3">
      <c r="A28" s="1" t="str">
        <f>IF('INPUT '!A167="","",'INPUT '!A167)</f>
        <v/>
      </c>
      <c r="B28" s="1" t="str">
        <f>IF('INPUT '!B167="","",'INPUT '!B167)</f>
        <v/>
      </c>
      <c r="C28" s="117"/>
    </row>
    <row r="29" spans="1:3">
      <c r="A29" s="1" t="str">
        <f>IF('INPUT '!A168="","",'INPUT '!A168)</f>
        <v/>
      </c>
      <c r="B29" s="1" t="str">
        <f>IF('INPUT '!B168="","",'INPUT '!B168)</f>
        <v/>
      </c>
      <c r="C29" s="117"/>
    </row>
    <row r="30" spans="1:3">
      <c r="A30" s="1" t="str">
        <f>IF('INPUT '!A169="","",'INPUT '!A169)</f>
        <v/>
      </c>
      <c r="B30" s="1" t="str">
        <f>IF('INPUT '!B169="","",'INPUT '!B169)</f>
        <v/>
      </c>
      <c r="C30" s="117"/>
    </row>
    <row r="31" spans="1:3">
      <c r="A31" s="1" t="str">
        <f>IF('INPUT '!A170="","",'INPUT '!A170)</f>
        <v/>
      </c>
      <c r="B31" s="1" t="str">
        <f>IF('INPUT '!B170="","",'INPUT '!B170)</f>
        <v/>
      </c>
      <c r="C31" s="117"/>
    </row>
    <row r="32" spans="1:3">
      <c r="A32" t="s">
        <v>12</v>
      </c>
      <c r="B32">
        <f>SUM(B3:B31)</f>
        <v>42</v>
      </c>
      <c r="C32">
        <f>SUM(C3:C31)</f>
        <v>24</v>
      </c>
    </row>
  </sheetData>
  <sheetProtection password="F70E" sheet="1" objects="1" scenarios="1"/>
  <protectedRanges>
    <protectedRange sqref="A3:A4" name="Tender Nominated"/>
    <protectedRange sqref="C3:C31" name="Tender Scores"/>
  </protectedRanges>
  <phoneticPr fontId="2" type="noConversion"/>
  <hyperlinks>
    <hyperlink ref="D1" location="'INPUT '!A1" display="Return to INPUT"/>
  </hyperlinks>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sheetPr>
    <tabColor rgb="FFFF0000"/>
  </sheetPr>
  <dimension ref="A1:J75"/>
  <sheetViews>
    <sheetView topLeftCell="A30" zoomScale="70" zoomScaleNormal="70" workbookViewId="0">
      <selection activeCell="D10" sqref="D10:E73"/>
    </sheetView>
  </sheetViews>
  <sheetFormatPr defaultRowHeight="12.75"/>
  <cols>
    <col min="1" max="1" width="23.7109375" customWidth="1"/>
    <col min="2" max="2" width="32.85546875" customWidth="1"/>
    <col min="3" max="3" width="17.28515625" customWidth="1"/>
    <col min="4" max="4" width="41.42578125" customWidth="1"/>
    <col min="5" max="5" width="18.85546875" customWidth="1"/>
    <col min="6" max="6" width="31.42578125" bestFit="1" customWidth="1"/>
    <col min="7" max="7" width="31.42578125" customWidth="1"/>
    <col min="8" max="8" width="11" customWidth="1"/>
    <col min="9" max="9" width="13" customWidth="1"/>
    <col min="10" max="10" width="35.42578125" bestFit="1" customWidth="1"/>
    <col min="11" max="11" width="28.5703125" customWidth="1"/>
  </cols>
  <sheetData>
    <row r="1" spans="1:10" ht="34.5">
      <c r="A1" s="91" t="str">
        <f>'INPUT '!B44</f>
        <v>Sun Builders</v>
      </c>
      <c r="D1" s="94" t="s">
        <v>110</v>
      </c>
      <c r="E1" s="4" t="s">
        <v>7</v>
      </c>
      <c r="F1" t="s">
        <v>101</v>
      </c>
      <c r="G1" t="s">
        <v>102</v>
      </c>
    </row>
    <row r="2" spans="1:10">
      <c r="E2" s="3">
        <v>0</v>
      </c>
      <c r="F2" t="s">
        <v>103</v>
      </c>
      <c r="G2" t="s">
        <v>106</v>
      </c>
    </row>
    <row r="3" spans="1:10" ht="14.25">
      <c r="A3" s="100" t="s">
        <v>9</v>
      </c>
      <c r="B3" s="100">
        <f>'INPUT '!B7</f>
        <v>3</v>
      </c>
      <c r="E3" s="3">
        <v>2</v>
      </c>
      <c r="F3" t="s">
        <v>104</v>
      </c>
      <c r="G3" t="s">
        <v>106</v>
      </c>
    </row>
    <row r="4" spans="1:10">
      <c r="E4">
        <v>5</v>
      </c>
      <c r="F4" t="s">
        <v>103</v>
      </c>
      <c r="G4" t="s">
        <v>107</v>
      </c>
    </row>
    <row r="5" spans="1:10">
      <c r="E5">
        <v>7</v>
      </c>
      <c r="F5" t="s">
        <v>104</v>
      </c>
      <c r="G5" t="s">
        <v>107</v>
      </c>
    </row>
    <row r="6" spans="1:10">
      <c r="E6">
        <v>10</v>
      </c>
      <c r="F6" t="s">
        <v>103</v>
      </c>
      <c r="G6" t="s">
        <v>105</v>
      </c>
    </row>
    <row r="7" spans="1:10" ht="15">
      <c r="D7" s="11"/>
      <c r="E7">
        <v>12</v>
      </c>
      <c r="F7" t="s">
        <v>104</v>
      </c>
      <c r="G7" t="s">
        <v>105</v>
      </c>
    </row>
    <row r="8" spans="1:10">
      <c r="A8" s="136" t="s">
        <v>0</v>
      </c>
      <c r="B8" s="137"/>
      <c r="C8" s="138"/>
      <c r="D8" s="133" t="s">
        <v>139</v>
      </c>
      <c r="E8" s="138"/>
      <c r="F8" s="133" t="s">
        <v>140</v>
      </c>
      <c r="G8" s="134"/>
      <c r="H8" s="135"/>
    </row>
    <row r="9" spans="1:10" ht="26.25" thickBot="1">
      <c r="A9" s="9" t="s">
        <v>1</v>
      </c>
      <c r="B9" s="9" t="s">
        <v>2</v>
      </c>
      <c r="C9" s="56" t="s">
        <v>137</v>
      </c>
      <c r="D9" s="56" t="s">
        <v>138</v>
      </c>
      <c r="E9" s="9" t="s">
        <v>100</v>
      </c>
      <c r="F9" s="9" t="s">
        <v>44</v>
      </c>
      <c r="G9" s="9" t="s">
        <v>4</v>
      </c>
      <c r="H9" s="9" t="s">
        <v>3</v>
      </c>
    </row>
    <row r="10" spans="1:10">
      <c r="A10" s="43" t="str">
        <f>IF('INPUT '!A66="","",'INPUT '!A66)</f>
        <v>Lower Subbase</v>
      </c>
      <c r="B10" s="30" t="str">
        <f>IF('INPUT '!B66="","",'INPUT '!B66)</f>
        <v>Pavement Type X1</v>
      </c>
      <c r="C10" s="30" t="s">
        <v>56</v>
      </c>
      <c r="D10" s="124" t="s">
        <v>146</v>
      </c>
      <c r="E10" s="124">
        <v>10</v>
      </c>
      <c r="F10" s="30">
        <f>IF('INPUT '!G66="","",'INPUT '!G66)</f>
        <v>13440.000000000002</v>
      </c>
      <c r="G10" s="59">
        <f t="shared" ref="G10:G73" si="0">IF(F10="","",F10/$F$74)</f>
        <v>0.15771969135316707</v>
      </c>
      <c r="H10" s="31">
        <f t="shared" ref="H10:H73" si="1">IF(G10="","",E10*G10)</f>
        <v>1.5771969135316708</v>
      </c>
    </row>
    <row r="11" spans="1:10">
      <c r="A11" s="44" t="str">
        <f>IF('INPUT '!A67="","",'INPUT '!A67)</f>
        <v/>
      </c>
      <c r="B11" s="21" t="str">
        <f>IF('INPUT '!B67="","",'INPUT '!B67)</f>
        <v>Pavement Type X2</v>
      </c>
      <c r="C11" s="21" t="str">
        <f>IF('INPUT '!C67="","",'INPUT '!C67)</f>
        <v>CL 4 Crushed Rock</v>
      </c>
      <c r="D11" s="119" t="s">
        <v>146</v>
      </c>
      <c r="E11" s="119">
        <v>10</v>
      </c>
      <c r="F11" s="21">
        <f>IF('INPUT '!G67="","",'INPUT '!G67)</f>
        <v>1344.0000000000002</v>
      </c>
      <c r="G11" s="60">
        <f t="shared" si="0"/>
        <v>1.5771969135316706E-2</v>
      </c>
      <c r="H11" s="32">
        <f t="shared" si="1"/>
        <v>0.15771969135316705</v>
      </c>
      <c r="J11" s="92"/>
    </row>
    <row r="12" spans="1:10">
      <c r="A12" s="44" t="str">
        <f>IF('INPUT '!A68="","",'INPUT '!A68)</f>
        <v/>
      </c>
      <c r="B12" s="21" t="str">
        <f>IF('INPUT '!B68="","",'INPUT '!B68)</f>
        <v>Pavement Type X3</v>
      </c>
      <c r="C12" s="21" t="str">
        <f>IF('INPUT '!C68="","",'INPUT '!C68)</f>
        <v>CL 4 Crushed Rock</v>
      </c>
      <c r="D12" s="119" t="s">
        <v>146</v>
      </c>
      <c r="E12" s="119">
        <v>10</v>
      </c>
      <c r="F12" s="21">
        <f>IF('INPUT '!G68="","",'INPUT '!G68)</f>
        <v>224.00000000000003</v>
      </c>
      <c r="G12" s="60">
        <f t="shared" si="0"/>
        <v>2.6286615225527845E-3</v>
      </c>
      <c r="H12" s="32">
        <f t="shared" si="1"/>
        <v>2.6286615225527846E-2</v>
      </c>
      <c r="J12" s="92"/>
    </row>
    <row r="13" spans="1:10">
      <c r="A13" s="44" t="str">
        <f>IF('INPUT '!A69="","",'INPUT '!A69)</f>
        <v/>
      </c>
      <c r="B13" s="21" t="str">
        <f>IF('INPUT '!B69="","",'INPUT '!B69)</f>
        <v>DSA 1</v>
      </c>
      <c r="C13" s="21" t="str">
        <f>IF('INPUT '!C69="","",'INPUT '!C69)</f>
        <v>CL 4 Crushed Rock</v>
      </c>
      <c r="D13" s="119" t="s">
        <v>146</v>
      </c>
      <c r="E13" s="119">
        <v>10</v>
      </c>
      <c r="F13" s="21">
        <f>IF('INPUT '!G69="","",'INPUT '!G69)</f>
        <v>4032.0000000000005</v>
      </c>
      <c r="G13" s="60">
        <f t="shared" si="0"/>
        <v>4.7315907405950118E-2</v>
      </c>
      <c r="H13" s="32">
        <f t="shared" si="1"/>
        <v>0.47315907405950119</v>
      </c>
      <c r="J13" s="57"/>
    </row>
    <row r="14" spans="1:10">
      <c r="A14" s="44" t="str">
        <f>IF('INPUT '!A70="","",'INPUT '!A70)</f>
        <v/>
      </c>
      <c r="B14" s="21" t="str">
        <f>IF('INPUT '!B70="","",'INPUT '!B70)</f>
        <v>DSA 2</v>
      </c>
      <c r="C14" s="21" t="str">
        <f>IF('INPUT '!C70="","",'INPUT '!C70)</f>
        <v>CL 4 Crushed Rock</v>
      </c>
      <c r="D14" s="119"/>
      <c r="E14" s="119"/>
      <c r="F14" s="21">
        <f>IF('INPUT '!G70="","",'INPUT '!G70)</f>
        <v>5600.0000000000009</v>
      </c>
      <c r="G14" s="60">
        <f t="shared" si="0"/>
        <v>6.5716538063819607E-2</v>
      </c>
      <c r="H14" s="32">
        <f t="shared" si="1"/>
        <v>0</v>
      </c>
    </row>
    <row r="15" spans="1:10">
      <c r="A15" s="44" t="str">
        <f>IF('INPUT '!A71="","",'INPUT '!A71)</f>
        <v/>
      </c>
      <c r="B15" s="21" t="str">
        <f>IF('INPUT '!B71="","",'INPUT '!B71)</f>
        <v/>
      </c>
      <c r="C15" s="21" t="str">
        <f>IF('INPUT '!C71="","",'INPUT '!C71)</f>
        <v/>
      </c>
      <c r="D15" s="119"/>
      <c r="E15" s="119"/>
      <c r="F15" s="21" t="str">
        <f>IF('INPUT '!G71="","",'INPUT '!G71)</f>
        <v/>
      </c>
      <c r="G15" s="60" t="str">
        <f t="shared" si="0"/>
        <v/>
      </c>
      <c r="H15" s="32" t="str">
        <f t="shared" si="1"/>
        <v/>
      </c>
    </row>
    <row r="16" spans="1:10">
      <c r="A16" s="44" t="str">
        <f>IF('INPUT '!A72="","",'INPUT '!A72)</f>
        <v/>
      </c>
      <c r="B16" s="21" t="str">
        <f>IF('INPUT '!B72="","",'INPUT '!B72)</f>
        <v/>
      </c>
      <c r="C16" s="21" t="str">
        <f>IF('INPUT '!C72="","",'INPUT '!C72)</f>
        <v/>
      </c>
      <c r="D16" s="119"/>
      <c r="E16" s="119"/>
      <c r="F16" s="21" t="str">
        <f>IF('INPUT '!G72="","",'INPUT '!G72)</f>
        <v/>
      </c>
      <c r="G16" s="60" t="str">
        <f t="shared" si="0"/>
        <v/>
      </c>
      <c r="H16" s="32" t="str">
        <f t="shared" si="1"/>
        <v/>
      </c>
    </row>
    <row r="17" spans="1:8" ht="13.5" thickBot="1">
      <c r="A17" s="45" t="str">
        <f>IF('INPUT '!A73="","",'INPUT '!A73)</f>
        <v/>
      </c>
      <c r="B17" s="33" t="str">
        <f>IF('INPUT '!B73="","",'INPUT '!B73)</f>
        <v/>
      </c>
      <c r="C17" s="33" t="str">
        <f>IF('INPUT '!C73="","",'INPUT '!C73)</f>
        <v/>
      </c>
      <c r="D17" s="125"/>
      <c r="E17" s="125"/>
      <c r="F17" s="33" t="str">
        <f>IF('INPUT '!G73="","",'INPUT '!G73)</f>
        <v/>
      </c>
      <c r="G17" s="61" t="str">
        <f t="shared" si="0"/>
        <v/>
      </c>
      <c r="H17" s="34" t="str">
        <f t="shared" si="1"/>
        <v/>
      </c>
    </row>
    <row r="18" spans="1:8">
      <c r="A18" s="46" t="str">
        <f>IF('INPUT '!A74="","",'INPUT '!A74)</f>
        <v>Subbase</v>
      </c>
      <c r="B18" s="28" t="str">
        <f>IF('INPUT '!B74="","",'INPUT '!B74)</f>
        <v>Pavement Type X1</v>
      </c>
      <c r="C18" s="28" t="str">
        <f>IF('INPUT '!C74="","",'INPUT '!C74)</f>
        <v>CL 3 Crushed Rock</v>
      </c>
      <c r="D18" s="126" t="s">
        <v>146</v>
      </c>
      <c r="E18" s="126">
        <v>10</v>
      </c>
      <c r="F18" s="28">
        <f>IF('INPUT '!G74="","",'INPUT '!G74)</f>
        <v>17920</v>
      </c>
      <c r="G18" s="62">
        <f t="shared" si="0"/>
        <v>0.21029292180422271</v>
      </c>
      <c r="H18" s="28">
        <f t="shared" si="1"/>
        <v>2.102929218042227</v>
      </c>
    </row>
    <row r="19" spans="1:8">
      <c r="A19" s="44" t="str">
        <f>IF('INPUT '!A75="","",'INPUT '!A75)</f>
        <v/>
      </c>
      <c r="B19" s="21" t="str">
        <f>IF('INPUT '!B75="","",'INPUT '!B75)</f>
        <v>Pavement Type X2</v>
      </c>
      <c r="C19" s="21" t="str">
        <f>IF('INPUT '!C75="","",'INPUT '!C75)</f>
        <v>CL 3 Crushed Rock</v>
      </c>
      <c r="D19" s="119" t="s">
        <v>146</v>
      </c>
      <c r="E19" s="119">
        <v>10</v>
      </c>
      <c r="F19" s="21">
        <f>IF('INPUT '!G75="","",'INPUT '!G75)</f>
        <v>1008.0000000000001</v>
      </c>
      <c r="G19" s="60">
        <f t="shared" si="0"/>
        <v>1.182897685148753E-2</v>
      </c>
      <c r="H19" s="21">
        <f t="shared" si="1"/>
        <v>0.1182897685148753</v>
      </c>
    </row>
    <row r="20" spans="1:8">
      <c r="A20" s="44" t="str">
        <f>IF('INPUT '!A76="","",'INPUT '!A76)</f>
        <v/>
      </c>
      <c r="B20" s="21" t="str">
        <f>IF('INPUT '!B76="","",'INPUT '!B76)</f>
        <v>Pavement Type X3</v>
      </c>
      <c r="C20" s="21" t="str">
        <f>IF('INPUT '!C76="","",'INPUT '!C76)</f>
        <v>CL 3 Crushed Rock</v>
      </c>
      <c r="D20" s="119" t="s">
        <v>146</v>
      </c>
      <c r="E20" s="119">
        <v>10</v>
      </c>
      <c r="F20" s="21">
        <f>IF('INPUT '!G76="","",'INPUT '!G76)</f>
        <v>224.00000000000003</v>
      </c>
      <c r="G20" s="60">
        <f t="shared" si="0"/>
        <v>2.6286615225527845E-3</v>
      </c>
      <c r="H20" s="21">
        <f t="shared" si="1"/>
        <v>2.6286615225527846E-2</v>
      </c>
    </row>
    <row r="21" spans="1:8">
      <c r="A21" s="44" t="str">
        <f>IF('INPUT '!A77="","",'INPUT '!A77)</f>
        <v/>
      </c>
      <c r="B21" s="21" t="str">
        <f>IF('INPUT '!B77="","",'INPUT '!B77)</f>
        <v>Pavement Type X4</v>
      </c>
      <c r="C21" s="21" t="str">
        <f>IF('INPUT '!C77="","",'INPUT '!C77)</f>
        <v>CL 4 Crushed Rock</v>
      </c>
      <c r="D21" s="119" t="s">
        <v>146</v>
      </c>
      <c r="E21" s="119">
        <v>10</v>
      </c>
      <c r="F21" s="21">
        <f>IF('INPUT '!G77="","",'INPUT '!G77)</f>
        <v>896.00000000000011</v>
      </c>
      <c r="G21" s="60">
        <f t="shared" si="0"/>
        <v>1.0514646090211138E-2</v>
      </c>
      <c r="H21" s="21">
        <f t="shared" si="1"/>
        <v>0.10514646090211138</v>
      </c>
    </row>
    <row r="22" spans="1:8">
      <c r="A22" s="44" t="str">
        <f>IF('INPUT '!A78="","",'INPUT '!A78)</f>
        <v/>
      </c>
      <c r="B22" s="21" t="str">
        <f>IF('INPUT '!B78="","",'INPUT '!B78)</f>
        <v/>
      </c>
      <c r="C22" s="21" t="str">
        <f>IF('INPUT '!C78="","",'INPUT '!C78)</f>
        <v/>
      </c>
      <c r="D22" s="119"/>
      <c r="E22" s="119"/>
      <c r="F22" s="21" t="str">
        <f>IF('INPUT '!G78="","",'INPUT '!G78)</f>
        <v/>
      </c>
      <c r="G22" s="60" t="str">
        <f t="shared" si="0"/>
        <v/>
      </c>
      <c r="H22" s="21" t="str">
        <f t="shared" si="1"/>
        <v/>
      </c>
    </row>
    <row r="23" spans="1:8">
      <c r="A23" s="44" t="str">
        <f>IF('INPUT '!A79="","",'INPUT '!A79)</f>
        <v/>
      </c>
      <c r="B23" s="21" t="str">
        <f>IF('INPUT '!B79="","",'INPUT '!B79)</f>
        <v/>
      </c>
      <c r="C23" s="21" t="str">
        <f>IF('INPUT '!C79="","",'INPUT '!C79)</f>
        <v/>
      </c>
      <c r="D23" s="119"/>
      <c r="E23" s="119"/>
      <c r="F23" s="21" t="str">
        <f>IF('INPUT '!G79="","",'INPUT '!G79)</f>
        <v/>
      </c>
      <c r="G23" s="60" t="str">
        <f t="shared" si="0"/>
        <v/>
      </c>
      <c r="H23" s="21" t="str">
        <f t="shared" si="1"/>
        <v/>
      </c>
    </row>
    <row r="24" spans="1:8">
      <c r="A24" s="44" t="str">
        <f>IF('INPUT '!A80="","",'INPUT '!A80)</f>
        <v/>
      </c>
      <c r="B24" s="21" t="str">
        <f>IF('INPUT '!B80="","",'INPUT '!B80)</f>
        <v/>
      </c>
      <c r="C24" s="21" t="str">
        <f>IF('INPUT '!C80="","",'INPUT '!C80)</f>
        <v/>
      </c>
      <c r="D24" s="119"/>
      <c r="E24" s="119"/>
      <c r="F24" s="21" t="str">
        <f>IF('INPUT '!G80="","",'INPUT '!G80)</f>
        <v/>
      </c>
      <c r="G24" s="60" t="str">
        <f t="shared" si="0"/>
        <v/>
      </c>
      <c r="H24" s="21" t="str">
        <f t="shared" si="1"/>
        <v/>
      </c>
    </row>
    <row r="25" spans="1:8" ht="13.5" thickBot="1">
      <c r="A25" s="47" t="str">
        <f>IF('INPUT '!A81="","",'INPUT '!A81)</f>
        <v/>
      </c>
      <c r="B25" s="29" t="str">
        <f>IF('INPUT '!B81="","",'INPUT '!B81)</f>
        <v/>
      </c>
      <c r="C25" s="29" t="str">
        <f>IF('INPUT '!C81="","",'INPUT '!C81)</f>
        <v/>
      </c>
      <c r="D25" s="127"/>
      <c r="E25" s="127"/>
      <c r="F25" s="29" t="str">
        <f>IF('INPUT '!G81="","",'INPUT '!G81)</f>
        <v/>
      </c>
      <c r="G25" s="63" t="str">
        <f t="shared" si="0"/>
        <v/>
      </c>
      <c r="H25" s="29" t="str">
        <f t="shared" si="1"/>
        <v/>
      </c>
    </row>
    <row r="26" spans="1:8">
      <c r="A26" s="43" t="str">
        <f>IF('INPUT '!A82="","",'INPUT '!A82)</f>
        <v>Upper Subbase</v>
      </c>
      <c r="B26" s="30" t="str">
        <f>IF('INPUT '!B82="","",'INPUT '!B82)</f>
        <v>DSA 1</v>
      </c>
      <c r="C26" s="30" t="str">
        <f>IF('INPUT '!C82="","",'INPUT '!C82)</f>
        <v>CTCR/CTCC</v>
      </c>
      <c r="D26" s="124" t="s">
        <v>193</v>
      </c>
      <c r="E26" s="124">
        <v>0</v>
      </c>
      <c r="F26" s="30">
        <f>IF('INPUT '!G82="","",'INPUT '!G82)</f>
        <v>3024.0000000000005</v>
      </c>
      <c r="G26" s="59">
        <f t="shared" si="0"/>
        <v>3.5486930554462587E-2</v>
      </c>
      <c r="H26" s="31">
        <f t="shared" si="1"/>
        <v>0</v>
      </c>
    </row>
    <row r="27" spans="1:8">
      <c r="A27" s="44" t="str">
        <f>IF('INPUT '!A83="","",'INPUT '!A83)</f>
        <v/>
      </c>
      <c r="B27" s="21" t="str">
        <f>IF('INPUT '!B83="","",'INPUT '!B83)</f>
        <v>DSA 2</v>
      </c>
      <c r="C27" s="21" t="str">
        <f>IF('INPUT '!C83="","",'INPUT '!C83)</f>
        <v>CTCR/CTCC</v>
      </c>
      <c r="D27" s="119" t="s">
        <v>193</v>
      </c>
      <c r="E27" s="119">
        <v>0</v>
      </c>
      <c r="F27" s="21">
        <f>IF('INPUT '!G83="","",'INPUT '!G83)</f>
        <v>4200</v>
      </c>
      <c r="G27" s="60">
        <f t="shared" si="0"/>
        <v>4.9287403547864699E-2</v>
      </c>
      <c r="H27" s="32">
        <f t="shared" si="1"/>
        <v>0</v>
      </c>
    </row>
    <row r="28" spans="1:8">
      <c r="A28" s="44" t="str">
        <f>IF('INPUT '!A84="","",'INPUT '!A84)</f>
        <v/>
      </c>
      <c r="B28" s="21" t="str">
        <f>IF('INPUT '!B84="","",'INPUT '!B84)</f>
        <v/>
      </c>
      <c r="C28" s="21" t="str">
        <f>IF('INPUT '!C84="","",'INPUT '!C84)</f>
        <v/>
      </c>
      <c r="D28" s="119"/>
      <c r="E28" s="119"/>
      <c r="F28" s="21" t="str">
        <f>IF('INPUT '!G84="","",'INPUT '!G84)</f>
        <v/>
      </c>
      <c r="G28" s="60" t="str">
        <f t="shared" si="0"/>
        <v/>
      </c>
      <c r="H28" s="32" t="str">
        <f t="shared" si="1"/>
        <v/>
      </c>
    </row>
    <row r="29" spans="1:8">
      <c r="A29" s="44" t="str">
        <f>IF('INPUT '!A85="","",'INPUT '!A85)</f>
        <v/>
      </c>
      <c r="B29" s="21" t="str">
        <f>IF('INPUT '!B85="","",'INPUT '!B85)</f>
        <v/>
      </c>
      <c r="C29" s="21" t="str">
        <f>IF('INPUT '!C85="","",'INPUT '!C85)</f>
        <v/>
      </c>
      <c r="D29" s="119"/>
      <c r="E29" s="119"/>
      <c r="F29" s="21" t="str">
        <f>IF('INPUT '!G85="","",'INPUT '!G85)</f>
        <v/>
      </c>
      <c r="G29" s="60" t="str">
        <f t="shared" si="0"/>
        <v/>
      </c>
      <c r="H29" s="32" t="str">
        <f t="shared" si="1"/>
        <v/>
      </c>
    </row>
    <row r="30" spans="1:8">
      <c r="A30" s="44" t="str">
        <f>IF('INPUT '!A86="","",'INPUT '!A86)</f>
        <v/>
      </c>
      <c r="B30" s="21" t="str">
        <f>IF('INPUT '!B86="","",'INPUT '!B86)</f>
        <v/>
      </c>
      <c r="C30" s="21" t="str">
        <f>IF('INPUT '!C86="","",'INPUT '!C86)</f>
        <v/>
      </c>
      <c r="D30" s="119"/>
      <c r="E30" s="119"/>
      <c r="F30" s="21" t="str">
        <f>IF('INPUT '!G86="","",'INPUT '!G86)</f>
        <v/>
      </c>
      <c r="G30" s="60" t="str">
        <f t="shared" si="0"/>
        <v/>
      </c>
      <c r="H30" s="32" t="str">
        <f t="shared" si="1"/>
        <v/>
      </c>
    </row>
    <row r="31" spans="1:8">
      <c r="A31" s="44" t="str">
        <f>IF('INPUT '!A87="","",'INPUT '!A87)</f>
        <v/>
      </c>
      <c r="B31" s="21" t="str">
        <f>IF('INPUT '!B87="","",'INPUT '!B87)</f>
        <v/>
      </c>
      <c r="C31" s="21" t="str">
        <f>IF('INPUT '!C87="","",'INPUT '!C87)</f>
        <v/>
      </c>
      <c r="D31" s="119"/>
      <c r="E31" s="119"/>
      <c r="F31" s="21" t="str">
        <f>IF('INPUT '!G87="","",'INPUT '!G87)</f>
        <v/>
      </c>
      <c r="G31" s="60" t="str">
        <f t="shared" si="0"/>
        <v/>
      </c>
      <c r="H31" s="32" t="str">
        <f t="shared" si="1"/>
        <v/>
      </c>
    </row>
    <row r="32" spans="1:8">
      <c r="A32" s="44" t="str">
        <f>IF('INPUT '!A88="","",'INPUT '!A88)</f>
        <v/>
      </c>
      <c r="B32" s="21" t="str">
        <f>IF('INPUT '!B88="","",'INPUT '!B88)</f>
        <v/>
      </c>
      <c r="C32" s="21" t="str">
        <f>IF('INPUT '!C88="","",'INPUT '!C88)</f>
        <v/>
      </c>
      <c r="D32" s="119"/>
      <c r="E32" s="119"/>
      <c r="F32" s="21" t="str">
        <f>IF('INPUT '!G88="","",'INPUT '!G88)</f>
        <v/>
      </c>
      <c r="G32" s="60" t="str">
        <f t="shared" si="0"/>
        <v/>
      </c>
      <c r="H32" s="32" t="str">
        <f t="shared" si="1"/>
        <v/>
      </c>
    </row>
    <row r="33" spans="1:8" ht="13.5" thickBot="1">
      <c r="A33" s="45" t="str">
        <f>IF('INPUT '!A89="","",'INPUT '!A89)</f>
        <v/>
      </c>
      <c r="B33" s="33" t="str">
        <f>IF('INPUT '!B89="","",'INPUT '!B89)</f>
        <v/>
      </c>
      <c r="C33" s="33" t="str">
        <f>IF('INPUT '!C89="","",'INPUT '!C89)</f>
        <v/>
      </c>
      <c r="D33" s="125"/>
      <c r="E33" s="125"/>
      <c r="F33" s="33" t="str">
        <f>IF('INPUT '!G89="","",'INPUT '!G89)</f>
        <v/>
      </c>
      <c r="G33" s="61" t="str">
        <f t="shared" si="0"/>
        <v/>
      </c>
      <c r="H33" s="34" t="str">
        <f t="shared" si="1"/>
        <v/>
      </c>
    </row>
    <row r="34" spans="1:8">
      <c r="A34" s="46" t="str">
        <f>IF('INPUT '!A90="","",'INPUT '!A90)</f>
        <v>Basecourse</v>
      </c>
      <c r="B34" s="28" t="str">
        <f>IF('INPUT '!B90="","",'INPUT '!B90)</f>
        <v>Pavement Type X1</v>
      </c>
      <c r="C34" s="28" t="str">
        <f>IF('INPUT '!C90="","",'INPUT '!C90)</f>
        <v>CL 1 Crushed Rock</v>
      </c>
      <c r="D34" s="126" t="s">
        <v>147</v>
      </c>
      <c r="E34" s="126">
        <v>0</v>
      </c>
      <c r="F34" s="28">
        <f>IF('INPUT '!G90="","",'INPUT '!G90)</f>
        <v>17920</v>
      </c>
      <c r="G34" s="62">
        <f t="shared" si="0"/>
        <v>0.21029292180422271</v>
      </c>
      <c r="H34" s="28">
        <f t="shared" si="1"/>
        <v>0</v>
      </c>
    </row>
    <row r="35" spans="1:8">
      <c r="A35" s="44" t="str">
        <f>IF('INPUT '!A91="","",'INPUT '!A91)</f>
        <v/>
      </c>
      <c r="B35" s="21" t="str">
        <f>IF('INPUT '!B91="","",'INPUT '!B91)</f>
        <v>Pavement Type X2</v>
      </c>
      <c r="C35" s="21" t="str">
        <f>IF('INPUT '!C91="","",'INPUT '!C91)</f>
        <v>CL 1 Crushed Rock</v>
      </c>
      <c r="D35" s="126" t="s">
        <v>147</v>
      </c>
      <c r="E35" s="119">
        <v>0</v>
      </c>
      <c r="F35" s="21">
        <f>IF('INPUT '!G91="","",'INPUT '!G91)</f>
        <v>672.00000000000011</v>
      </c>
      <c r="G35" s="60">
        <f t="shared" si="0"/>
        <v>7.885984567658353E-3</v>
      </c>
      <c r="H35" s="21">
        <f t="shared" si="1"/>
        <v>0</v>
      </c>
    </row>
    <row r="36" spans="1:8">
      <c r="A36" s="44" t="str">
        <f>IF('INPUT '!A92="","",'INPUT '!A92)</f>
        <v/>
      </c>
      <c r="B36" s="21" t="str">
        <f>IF('INPUT '!B92="","",'INPUT '!B92)</f>
        <v>Pavement Type X3</v>
      </c>
      <c r="C36" s="21" t="str">
        <f>IF('INPUT '!C92="","",'INPUT '!C92)</f>
        <v>CL 2 Crushed Rock</v>
      </c>
      <c r="D36" s="119" t="s">
        <v>146</v>
      </c>
      <c r="E36" s="119">
        <v>10</v>
      </c>
      <c r="F36" s="21">
        <f>IF('INPUT '!G92="","",'INPUT '!G92)</f>
        <v>224.00000000000003</v>
      </c>
      <c r="G36" s="60">
        <f t="shared" si="0"/>
        <v>2.6286615225527845E-3</v>
      </c>
      <c r="H36" s="21">
        <f t="shared" si="1"/>
        <v>2.6286615225527846E-2</v>
      </c>
    </row>
    <row r="37" spans="1:8">
      <c r="A37" s="44" t="str">
        <f>IF('INPUT '!A93="","",'INPUT '!A93)</f>
        <v/>
      </c>
      <c r="B37" s="21" t="str">
        <f>IF('INPUT '!B93="","",'INPUT '!B93)</f>
        <v>Pavement Type X4</v>
      </c>
      <c r="C37" s="21" t="str">
        <f>IF('INPUT '!C93="","",'INPUT '!C93)</f>
        <v>CL 3 Crushed Rock</v>
      </c>
      <c r="D37" s="119" t="s">
        <v>146</v>
      </c>
      <c r="E37" s="119">
        <v>10</v>
      </c>
      <c r="F37" s="21">
        <f>IF('INPUT '!G93="","",'INPUT '!G93)</f>
        <v>1344.0000000000002</v>
      </c>
      <c r="G37" s="60">
        <f t="shared" si="0"/>
        <v>1.5771969135316706E-2</v>
      </c>
      <c r="H37" s="21">
        <f t="shared" si="1"/>
        <v>0.15771969135316705</v>
      </c>
    </row>
    <row r="38" spans="1:8">
      <c r="A38" s="44" t="str">
        <f>IF('INPUT '!A94="","",'INPUT '!A94)</f>
        <v/>
      </c>
      <c r="B38" s="21" t="str">
        <f>IF('INPUT '!B94="","",'INPUT '!B94)</f>
        <v>DSA 1</v>
      </c>
      <c r="C38" s="21" t="str">
        <f>IF('INPUT '!C94="","",'INPUT '!C94)</f>
        <v>20mm SF Asphalt</v>
      </c>
      <c r="D38" s="119" t="s">
        <v>103</v>
      </c>
      <c r="E38" s="119">
        <v>0</v>
      </c>
      <c r="F38" s="21">
        <f>IF('INPUT '!G94="","",'INPUT '!G94)</f>
        <v>1620</v>
      </c>
      <c r="G38" s="60">
        <f t="shared" si="0"/>
        <v>1.9010855654176383E-2</v>
      </c>
      <c r="H38" s="21">
        <f t="shared" si="1"/>
        <v>0</v>
      </c>
    </row>
    <row r="39" spans="1:8">
      <c r="A39" s="44" t="str">
        <f>IF('INPUT '!A95="","",'INPUT '!A95)</f>
        <v/>
      </c>
      <c r="B39" s="21" t="str">
        <f>IF('INPUT '!B95="","",'INPUT '!B95)</f>
        <v>DSA 2</v>
      </c>
      <c r="C39" s="21" t="str">
        <f>IF('INPUT '!C95="","",'INPUT '!C95)</f>
        <v>20mm SF Asphalt</v>
      </c>
      <c r="D39" s="119" t="s">
        <v>103</v>
      </c>
      <c r="E39" s="119">
        <v>0</v>
      </c>
      <c r="F39" s="21">
        <f>IF('INPUT '!G95="","",'INPUT '!G95)</f>
        <v>2250</v>
      </c>
      <c r="G39" s="60">
        <f t="shared" si="0"/>
        <v>2.6403966186356088E-2</v>
      </c>
      <c r="H39" s="21">
        <f t="shared" si="1"/>
        <v>0</v>
      </c>
    </row>
    <row r="40" spans="1:8">
      <c r="A40" s="44" t="str">
        <f>IF('INPUT '!A96="","",'INPUT '!A96)</f>
        <v/>
      </c>
      <c r="B40" s="21" t="str">
        <f>IF('INPUT '!B96="","",'INPUT '!B96)</f>
        <v/>
      </c>
      <c r="C40" s="21" t="str">
        <f>IF('INPUT '!C96="","",'INPUT '!C96)</f>
        <v/>
      </c>
      <c r="D40" s="119"/>
      <c r="E40" s="119"/>
      <c r="F40" s="21" t="str">
        <f>IF('INPUT '!G96="","",'INPUT '!G96)</f>
        <v/>
      </c>
      <c r="G40" s="60" t="str">
        <f t="shared" si="0"/>
        <v/>
      </c>
      <c r="H40" s="21" t="str">
        <f t="shared" si="1"/>
        <v/>
      </c>
    </row>
    <row r="41" spans="1:8" ht="13.5" thickBot="1">
      <c r="A41" s="47" t="str">
        <f>IF('INPUT '!A97="","",'INPUT '!A97)</f>
        <v/>
      </c>
      <c r="B41" s="29" t="str">
        <f>IF('INPUT '!B97="","",'INPUT '!B97)</f>
        <v/>
      </c>
      <c r="C41" s="29" t="str">
        <f>IF('INPUT '!C97="","",'INPUT '!C97)</f>
        <v/>
      </c>
      <c r="D41" s="127"/>
      <c r="E41" s="127"/>
      <c r="F41" s="29" t="str">
        <f>IF('INPUT '!G97="","",'INPUT '!G97)</f>
        <v/>
      </c>
      <c r="G41" s="63" t="str">
        <f t="shared" si="0"/>
        <v/>
      </c>
      <c r="H41" s="29" t="str">
        <f t="shared" si="1"/>
        <v/>
      </c>
    </row>
    <row r="42" spans="1:8">
      <c r="A42" s="43" t="str">
        <f>IF('INPUT '!A98="","",'INPUT '!A98)</f>
        <v>Intermediate Course 2</v>
      </c>
      <c r="B42" s="30" t="str">
        <f>IF('INPUT '!B98="","",'INPUT '!B98)</f>
        <v>DSA 1</v>
      </c>
      <c r="C42" s="30" t="str">
        <f>IF('INPUT '!C98="","",'INPUT '!C98)</f>
        <v>20mm SI Asphalt</v>
      </c>
      <c r="D42" s="124" t="s">
        <v>103</v>
      </c>
      <c r="E42" s="124">
        <v>0</v>
      </c>
      <c r="F42" s="30">
        <f>IF('INPUT '!G98="","",'INPUT '!G98)</f>
        <v>1944</v>
      </c>
      <c r="G42" s="59">
        <f t="shared" si="0"/>
        <v>2.281302678501166E-2</v>
      </c>
      <c r="H42" s="31">
        <f t="shared" si="1"/>
        <v>0</v>
      </c>
    </row>
    <row r="43" spans="1:8">
      <c r="A43" s="44" t="str">
        <f>IF('INPUT '!A99="","",'INPUT '!A99)</f>
        <v/>
      </c>
      <c r="B43" s="21" t="str">
        <f>IF('INPUT '!B99="","",'INPUT '!B99)</f>
        <v>DSA 2</v>
      </c>
      <c r="C43" s="21" t="str">
        <f>IF('INPUT '!C99="","",'INPUT '!C99)</f>
        <v>20mm SI Asphalt</v>
      </c>
      <c r="D43" s="119" t="s">
        <v>103</v>
      </c>
      <c r="E43" s="119">
        <v>0</v>
      </c>
      <c r="F43" s="21">
        <f>IF('INPUT '!G99="","",'INPUT '!G99)</f>
        <v>2100</v>
      </c>
      <c r="G43" s="60">
        <f t="shared" si="0"/>
        <v>2.4643701773932349E-2</v>
      </c>
      <c r="H43" s="32">
        <f t="shared" si="1"/>
        <v>0</v>
      </c>
    </row>
    <row r="44" spans="1:8">
      <c r="A44" s="44" t="str">
        <f>IF('INPUT '!A100="","",'INPUT '!A100)</f>
        <v/>
      </c>
      <c r="B44" s="21" t="str">
        <f>IF('INPUT '!B100="","",'INPUT '!B100)</f>
        <v/>
      </c>
      <c r="C44" s="21" t="str">
        <f>IF('INPUT '!C100="","",'INPUT '!C100)</f>
        <v/>
      </c>
      <c r="D44" s="119"/>
      <c r="E44" s="119"/>
      <c r="F44" s="21" t="str">
        <f>IF('INPUT '!G100="","",'INPUT '!G100)</f>
        <v/>
      </c>
      <c r="G44" s="60" t="str">
        <f t="shared" si="0"/>
        <v/>
      </c>
      <c r="H44" s="32" t="str">
        <f t="shared" si="1"/>
        <v/>
      </c>
    </row>
    <row r="45" spans="1:8">
      <c r="A45" s="44" t="str">
        <f>IF('INPUT '!A101="","",'INPUT '!A101)</f>
        <v/>
      </c>
      <c r="B45" s="21" t="str">
        <f>IF('INPUT '!B101="","",'INPUT '!B101)</f>
        <v/>
      </c>
      <c r="C45" s="21" t="str">
        <f>IF('INPUT '!C101="","",'INPUT '!C101)</f>
        <v/>
      </c>
      <c r="D45" s="119"/>
      <c r="E45" s="119"/>
      <c r="F45" s="21" t="str">
        <f>IF('INPUT '!G101="","",'INPUT '!G101)</f>
        <v/>
      </c>
      <c r="G45" s="60" t="str">
        <f t="shared" si="0"/>
        <v/>
      </c>
      <c r="H45" s="32" t="str">
        <f t="shared" si="1"/>
        <v/>
      </c>
    </row>
    <row r="46" spans="1:8">
      <c r="A46" s="44" t="str">
        <f>IF('INPUT '!A102="","",'INPUT '!A102)</f>
        <v/>
      </c>
      <c r="B46" s="21" t="str">
        <f>IF('INPUT '!B102="","",'INPUT '!B102)</f>
        <v/>
      </c>
      <c r="C46" s="21" t="str">
        <f>IF('INPUT '!C102="","",'INPUT '!C102)</f>
        <v/>
      </c>
      <c r="D46" s="119"/>
      <c r="E46" s="119"/>
      <c r="F46" s="21" t="str">
        <f>IF('INPUT '!G102="","",'INPUT '!G102)</f>
        <v/>
      </c>
      <c r="G46" s="60" t="str">
        <f t="shared" si="0"/>
        <v/>
      </c>
      <c r="H46" s="32" t="str">
        <f t="shared" si="1"/>
        <v/>
      </c>
    </row>
    <row r="47" spans="1:8">
      <c r="A47" s="44" t="str">
        <f>IF('INPUT '!A103="","",'INPUT '!A103)</f>
        <v/>
      </c>
      <c r="B47" s="21" t="str">
        <f>IF('INPUT '!B103="","",'INPUT '!B103)</f>
        <v/>
      </c>
      <c r="C47" s="21" t="str">
        <f>IF('INPUT '!C103="","",'INPUT '!C103)</f>
        <v/>
      </c>
      <c r="D47" s="119"/>
      <c r="E47" s="119"/>
      <c r="F47" s="21" t="str">
        <f>IF('INPUT '!G103="","",'INPUT '!G103)</f>
        <v/>
      </c>
      <c r="G47" s="60" t="str">
        <f t="shared" si="0"/>
        <v/>
      </c>
      <c r="H47" s="32" t="str">
        <f t="shared" si="1"/>
        <v/>
      </c>
    </row>
    <row r="48" spans="1:8">
      <c r="A48" s="44" t="str">
        <f>IF('INPUT '!A104="","",'INPUT '!A104)</f>
        <v/>
      </c>
      <c r="B48" s="21" t="str">
        <f>IF('INPUT '!B104="","",'INPUT '!B104)</f>
        <v/>
      </c>
      <c r="C48" s="21" t="str">
        <f>IF('INPUT '!C104="","",'INPUT '!C104)</f>
        <v/>
      </c>
      <c r="D48" s="119"/>
      <c r="E48" s="119"/>
      <c r="F48" s="21" t="str">
        <f>IF('INPUT '!G104="","",'INPUT '!G104)</f>
        <v/>
      </c>
      <c r="G48" s="60" t="str">
        <f t="shared" si="0"/>
        <v/>
      </c>
      <c r="H48" s="32" t="str">
        <f t="shared" si="1"/>
        <v/>
      </c>
    </row>
    <row r="49" spans="1:8" ht="13.5" thickBot="1">
      <c r="A49" s="45" t="str">
        <f>IF('INPUT '!A105="","",'INPUT '!A105)</f>
        <v/>
      </c>
      <c r="B49" s="33" t="str">
        <f>IF('INPUT '!B105="","",'INPUT '!B105)</f>
        <v/>
      </c>
      <c r="C49" s="33" t="str">
        <f>IF('INPUT '!C105="","",'INPUT '!C105)</f>
        <v/>
      </c>
      <c r="D49" s="125"/>
      <c r="E49" s="125"/>
      <c r="F49" s="33" t="str">
        <f>IF('INPUT '!G105="","",'INPUT '!G105)</f>
        <v/>
      </c>
      <c r="G49" s="61" t="str">
        <f t="shared" si="0"/>
        <v/>
      </c>
      <c r="H49" s="34" t="str">
        <f t="shared" si="1"/>
        <v/>
      </c>
    </row>
    <row r="50" spans="1:8">
      <c r="A50" s="46" t="str">
        <f>IF('INPUT '!A106="","",'INPUT '!A106)</f>
        <v>Intermediate Course 1</v>
      </c>
      <c r="B50" s="28" t="str">
        <f>IF('INPUT '!B106="","",'INPUT '!B106)</f>
        <v>DSA 2</v>
      </c>
      <c r="C50" s="28" t="str">
        <f>IF('INPUT '!C106="","",'INPUT '!C106)</f>
        <v>20mm SI Asphalt</v>
      </c>
      <c r="D50" s="126" t="s">
        <v>103</v>
      </c>
      <c r="E50" s="126">
        <v>0</v>
      </c>
      <c r="F50" s="28">
        <f>IF('INPUT '!G106="","",'INPUT '!G106)</f>
        <v>1500</v>
      </c>
      <c r="G50" s="62">
        <f t="shared" si="0"/>
        <v>1.7602644124237392E-2</v>
      </c>
      <c r="H50" s="28">
        <f t="shared" si="1"/>
        <v>0</v>
      </c>
    </row>
    <row r="51" spans="1:8">
      <c r="A51" s="44" t="str">
        <f>IF('INPUT '!A107="","",'INPUT '!A107)</f>
        <v/>
      </c>
      <c r="B51" s="21" t="str">
        <f>IF('INPUT '!B107="","",'INPUT '!B107)</f>
        <v/>
      </c>
      <c r="C51" s="21" t="str">
        <f>IF('INPUT '!C107="","",'INPUT '!C107)</f>
        <v/>
      </c>
      <c r="D51" s="119"/>
      <c r="E51" s="119"/>
      <c r="F51" s="21" t="str">
        <f>IF('INPUT '!G107="","",'INPUT '!G107)</f>
        <v/>
      </c>
      <c r="G51" s="60" t="str">
        <f t="shared" si="0"/>
        <v/>
      </c>
      <c r="H51" s="21" t="str">
        <f t="shared" si="1"/>
        <v/>
      </c>
    </row>
    <row r="52" spans="1:8">
      <c r="A52" s="44" t="str">
        <f>IF('INPUT '!A108="","",'INPUT '!A108)</f>
        <v/>
      </c>
      <c r="B52" s="21" t="str">
        <f>IF('INPUT '!B108="","",'INPUT '!B108)</f>
        <v/>
      </c>
      <c r="C52" s="21" t="str">
        <f>IF('INPUT '!C108="","",'INPUT '!C108)</f>
        <v/>
      </c>
      <c r="D52" s="119"/>
      <c r="E52" s="119"/>
      <c r="F52" s="21" t="str">
        <f>IF('INPUT '!G108="","",'INPUT '!G108)</f>
        <v/>
      </c>
      <c r="G52" s="60" t="str">
        <f t="shared" si="0"/>
        <v/>
      </c>
      <c r="H52" s="21" t="str">
        <f t="shared" si="1"/>
        <v/>
      </c>
    </row>
    <row r="53" spans="1:8">
      <c r="A53" s="44" t="str">
        <f>IF('INPUT '!A109="","",'INPUT '!A109)</f>
        <v/>
      </c>
      <c r="B53" s="21" t="str">
        <f>IF('INPUT '!B109="","",'INPUT '!B109)</f>
        <v/>
      </c>
      <c r="C53" s="21" t="str">
        <f>IF('INPUT '!C109="","",'INPUT '!C109)</f>
        <v/>
      </c>
      <c r="D53" s="119"/>
      <c r="E53" s="119"/>
      <c r="F53" s="21" t="str">
        <f>IF('INPUT '!G109="","",'INPUT '!G109)</f>
        <v/>
      </c>
      <c r="G53" s="60" t="str">
        <f t="shared" si="0"/>
        <v/>
      </c>
      <c r="H53" s="21" t="str">
        <f t="shared" si="1"/>
        <v/>
      </c>
    </row>
    <row r="54" spans="1:8">
      <c r="A54" s="44" t="str">
        <f>IF('INPUT '!A110="","",'INPUT '!A110)</f>
        <v/>
      </c>
      <c r="B54" s="21" t="str">
        <f>IF('INPUT '!B110="","",'INPUT '!B110)</f>
        <v/>
      </c>
      <c r="C54" s="21" t="str">
        <f>IF('INPUT '!C110="","",'INPUT '!C110)</f>
        <v/>
      </c>
      <c r="D54" s="119"/>
      <c r="E54" s="119"/>
      <c r="F54" s="21" t="str">
        <f>IF('INPUT '!G110="","",'INPUT '!G110)</f>
        <v/>
      </c>
      <c r="G54" s="60" t="str">
        <f t="shared" si="0"/>
        <v/>
      </c>
      <c r="H54" s="21" t="str">
        <f t="shared" si="1"/>
        <v/>
      </c>
    </row>
    <row r="55" spans="1:8">
      <c r="A55" s="44" t="str">
        <f>IF('INPUT '!A111="","",'INPUT '!A111)</f>
        <v/>
      </c>
      <c r="B55" s="21" t="str">
        <f>IF('INPUT '!B111="","",'INPUT '!B111)</f>
        <v/>
      </c>
      <c r="C55" s="21" t="str">
        <f>IF('INPUT '!C111="","",'INPUT '!C111)</f>
        <v/>
      </c>
      <c r="D55" s="119"/>
      <c r="E55" s="119"/>
      <c r="F55" s="21" t="str">
        <f>IF('INPUT '!G111="","",'INPUT '!G111)</f>
        <v/>
      </c>
      <c r="G55" s="60" t="str">
        <f t="shared" si="0"/>
        <v/>
      </c>
      <c r="H55" s="21" t="str">
        <f t="shared" si="1"/>
        <v/>
      </c>
    </row>
    <row r="56" spans="1:8">
      <c r="A56" s="44" t="str">
        <f>IF('INPUT '!A112="","",'INPUT '!A112)</f>
        <v/>
      </c>
      <c r="B56" s="21" t="str">
        <f>IF('INPUT '!B112="","",'INPUT '!B112)</f>
        <v/>
      </c>
      <c r="C56" s="21" t="str">
        <f>IF('INPUT '!C112="","",'INPUT '!C112)</f>
        <v/>
      </c>
      <c r="D56" s="119"/>
      <c r="E56" s="119"/>
      <c r="F56" s="21" t="str">
        <f>IF('INPUT '!G112="","",'INPUT '!G112)</f>
        <v/>
      </c>
      <c r="G56" s="60" t="str">
        <f t="shared" si="0"/>
        <v/>
      </c>
      <c r="H56" s="21" t="str">
        <f t="shared" si="1"/>
        <v/>
      </c>
    </row>
    <row r="57" spans="1:8" ht="13.5" thickBot="1">
      <c r="A57" s="47" t="str">
        <f>IF('INPUT '!A113="","",'INPUT '!A113)</f>
        <v/>
      </c>
      <c r="B57" s="29" t="str">
        <f>IF('INPUT '!B113="","",'INPUT '!B113)</f>
        <v/>
      </c>
      <c r="C57" s="29" t="str">
        <f>IF('INPUT '!C113="","",'INPUT '!C113)</f>
        <v/>
      </c>
      <c r="D57" s="127"/>
      <c r="E57" s="127"/>
      <c r="F57" s="29" t="str">
        <f>IF('INPUT '!G113="","",'INPUT '!G113)</f>
        <v/>
      </c>
      <c r="G57" s="63" t="str">
        <f t="shared" si="0"/>
        <v/>
      </c>
      <c r="H57" s="5" t="str">
        <f t="shared" si="1"/>
        <v/>
      </c>
    </row>
    <row r="58" spans="1:8">
      <c r="A58" s="43" t="str">
        <f>IF('INPUT '!A114="","",'INPUT '!A114)</f>
        <v>Wearing Course</v>
      </c>
      <c r="B58" s="30" t="str">
        <f>IF('INPUT '!B114="","",'INPUT '!B114)</f>
        <v>DSA 1</v>
      </c>
      <c r="C58" s="30" t="str">
        <f>IF('INPUT '!C114="","",'INPUT '!C114)</f>
        <v>16mm V Asphalt</v>
      </c>
      <c r="D58" s="124" t="s">
        <v>103</v>
      </c>
      <c r="E58" s="124">
        <v>0</v>
      </c>
      <c r="F58" s="30">
        <f>IF('INPUT '!G114="","",'INPUT '!G114)</f>
        <v>1296</v>
      </c>
      <c r="G58" s="59">
        <f t="shared" si="0"/>
        <v>1.5208684523341107E-2</v>
      </c>
      <c r="H58" s="31">
        <f t="shared" si="1"/>
        <v>0</v>
      </c>
    </row>
    <row r="59" spans="1:8">
      <c r="A59" s="44" t="str">
        <f>IF('INPUT '!A115="","",'INPUT '!A115)</f>
        <v/>
      </c>
      <c r="B59" s="21" t="str">
        <f>IF('INPUT '!B115="","",'INPUT '!B115)</f>
        <v>DSA 2</v>
      </c>
      <c r="C59" s="21" t="str">
        <f>IF('INPUT '!C115="","",'INPUT '!C115)</f>
        <v>16mm V Asphalt</v>
      </c>
      <c r="D59" s="119" t="s">
        <v>103</v>
      </c>
      <c r="E59" s="119">
        <v>0</v>
      </c>
      <c r="F59" s="21">
        <f>IF('INPUT '!G115="","",'INPUT '!G115)</f>
        <v>1800</v>
      </c>
      <c r="G59" s="60">
        <f t="shared" si="0"/>
        <v>2.1123172949084872E-2</v>
      </c>
      <c r="H59" s="32">
        <f t="shared" si="1"/>
        <v>0</v>
      </c>
    </row>
    <row r="60" spans="1:8">
      <c r="A60" s="44" t="str">
        <f>IF('INPUT '!A116="","",'INPUT '!A116)</f>
        <v/>
      </c>
      <c r="B60" s="21" t="str">
        <f>IF('INPUT '!B116="","",'INPUT '!B116)</f>
        <v/>
      </c>
      <c r="C60" s="21" t="str">
        <f>IF('INPUT '!C116="","",'INPUT '!C116)</f>
        <v/>
      </c>
      <c r="D60" s="119"/>
      <c r="E60" s="119"/>
      <c r="F60" s="21" t="str">
        <f>IF('INPUT '!G116="","",'INPUT '!G116)</f>
        <v/>
      </c>
      <c r="G60" s="60" t="str">
        <f t="shared" si="0"/>
        <v/>
      </c>
      <c r="H60" s="32" t="str">
        <f t="shared" si="1"/>
        <v/>
      </c>
    </row>
    <row r="61" spans="1:8">
      <c r="A61" s="44" t="str">
        <f>IF('INPUT '!A117="","",'INPUT '!A117)</f>
        <v/>
      </c>
      <c r="B61" s="21" t="str">
        <f>IF('INPUT '!B117="","",'INPUT '!B117)</f>
        <v/>
      </c>
      <c r="C61" s="21" t="str">
        <f>IF('INPUT '!C117="","",'INPUT '!C117)</f>
        <v/>
      </c>
      <c r="D61" s="119"/>
      <c r="E61" s="119"/>
      <c r="F61" s="21" t="str">
        <f>IF('INPUT '!G117="","",'INPUT '!G117)</f>
        <v/>
      </c>
      <c r="G61" s="60" t="str">
        <f t="shared" si="0"/>
        <v/>
      </c>
      <c r="H61" s="32" t="str">
        <f t="shared" si="1"/>
        <v/>
      </c>
    </row>
    <row r="62" spans="1:8">
      <c r="A62" s="44" t="str">
        <f>IF('INPUT '!A118="","",'INPUT '!A118)</f>
        <v/>
      </c>
      <c r="B62" s="21" t="str">
        <f>IF('INPUT '!B118="","",'INPUT '!B118)</f>
        <v/>
      </c>
      <c r="C62" s="21" t="str">
        <f>IF('INPUT '!C118="","",'INPUT '!C118)</f>
        <v/>
      </c>
      <c r="D62" s="119"/>
      <c r="E62" s="119"/>
      <c r="F62" s="21" t="str">
        <f>IF('INPUT '!G118="","",'INPUT '!G118)</f>
        <v/>
      </c>
      <c r="G62" s="60" t="str">
        <f t="shared" si="0"/>
        <v/>
      </c>
      <c r="H62" s="32" t="str">
        <f t="shared" si="1"/>
        <v/>
      </c>
    </row>
    <row r="63" spans="1:8">
      <c r="A63" s="44" t="str">
        <f>IF('INPUT '!A119="","",'INPUT '!A119)</f>
        <v/>
      </c>
      <c r="B63" s="21" t="str">
        <f>IF('INPUT '!B119="","",'INPUT '!B119)</f>
        <v/>
      </c>
      <c r="C63" s="21" t="str">
        <f>IF('INPUT '!C119="","",'INPUT '!C119)</f>
        <v/>
      </c>
      <c r="D63" s="119"/>
      <c r="E63" s="119"/>
      <c r="F63" s="21" t="str">
        <f>IF('INPUT '!G119="","",'INPUT '!G119)</f>
        <v/>
      </c>
      <c r="G63" s="60" t="str">
        <f t="shared" si="0"/>
        <v/>
      </c>
      <c r="H63" s="32" t="str">
        <f t="shared" si="1"/>
        <v/>
      </c>
    </row>
    <row r="64" spans="1:8">
      <c r="A64" s="44" t="str">
        <f>IF('INPUT '!A120="","",'INPUT '!A120)</f>
        <v/>
      </c>
      <c r="B64" s="21" t="str">
        <f>IF('INPUT '!B120="","",'INPUT '!B120)</f>
        <v/>
      </c>
      <c r="C64" s="21" t="str">
        <f>IF('INPUT '!C120="","",'INPUT '!C120)</f>
        <v/>
      </c>
      <c r="D64" s="119"/>
      <c r="E64" s="119"/>
      <c r="F64" s="21" t="str">
        <f>IF('INPUT '!G120="","",'INPUT '!G120)</f>
        <v/>
      </c>
      <c r="G64" s="60" t="str">
        <f t="shared" si="0"/>
        <v/>
      </c>
      <c r="H64" s="32" t="str">
        <f t="shared" si="1"/>
        <v/>
      </c>
    </row>
    <row r="65" spans="1:8" ht="13.5" thickBot="1">
      <c r="A65" s="45" t="str">
        <f>IF('INPUT '!A121="","",'INPUT '!A121)</f>
        <v/>
      </c>
      <c r="B65" s="33" t="str">
        <f>IF('INPUT '!B121="","",'INPUT '!B121)</f>
        <v/>
      </c>
      <c r="C65" s="33" t="str">
        <f>IF('INPUT '!C121="","",'INPUT '!C121)</f>
        <v/>
      </c>
      <c r="D65" s="125"/>
      <c r="E65" s="125"/>
      <c r="F65" s="33" t="str">
        <f>IF('INPUT '!G121="","",'INPUT '!G121)</f>
        <v/>
      </c>
      <c r="G65" s="61" t="str">
        <f t="shared" si="0"/>
        <v/>
      </c>
      <c r="H65" s="35" t="str">
        <f t="shared" si="1"/>
        <v/>
      </c>
    </row>
    <row r="66" spans="1:8">
      <c r="A66" s="64" t="str">
        <f>IF('INPUT '!A122="","",'INPUT '!A122)</f>
        <v>Sprayseal</v>
      </c>
      <c r="B66" s="28" t="str">
        <f>IF('INPUT '!B122="","",'INPUT '!B122)</f>
        <v>Pavement Type X1</v>
      </c>
      <c r="C66" s="28" t="str">
        <f>IF('INPUT '!C122="","",'INPUT '!C122)</f>
        <v/>
      </c>
      <c r="D66" s="126" t="s">
        <v>36</v>
      </c>
      <c r="E66" s="126">
        <v>0</v>
      </c>
      <c r="F66" s="28">
        <f>IF('INPUT '!G122="","",'INPUT '!G122)</f>
        <v>527.05882352941182</v>
      </c>
      <c r="G66" s="62">
        <f t="shared" si="0"/>
        <v>6.1850859354183156E-3</v>
      </c>
      <c r="H66" s="28">
        <f t="shared" si="1"/>
        <v>0</v>
      </c>
    </row>
    <row r="67" spans="1:8">
      <c r="A67" s="48" t="str">
        <f>IF('INPUT '!A123="","",'INPUT '!A123)</f>
        <v/>
      </c>
      <c r="B67" s="21" t="str">
        <f>IF('INPUT '!B123="","",'INPUT '!B123)</f>
        <v>Pavement Type X2</v>
      </c>
      <c r="C67" s="21" t="str">
        <f>IF('INPUT '!C123="","",'INPUT '!C123)</f>
        <v/>
      </c>
      <c r="D67" s="119" t="s">
        <v>36</v>
      </c>
      <c r="E67" s="119">
        <v>0</v>
      </c>
      <c r="F67" s="21">
        <f>IF('INPUT '!G123="","",'INPUT '!G123)</f>
        <v>39.529411764705891</v>
      </c>
      <c r="G67" s="60">
        <f t="shared" si="0"/>
        <v>4.6388144515637376E-4</v>
      </c>
      <c r="H67" s="21">
        <f t="shared" si="1"/>
        <v>0</v>
      </c>
    </row>
    <row r="68" spans="1:8">
      <c r="A68" s="48" t="str">
        <f>IF('INPUT '!A124="","",'INPUT '!A124)</f>
        <v/>
      </c>
      <c r="B68" s="21" t="str">
        <f>IF('INPUT '!B124="","",'INPUT '!B124)</f>
        <v>Pavement Type X3</v>
      </c>
      <c r="C68" s="21" t="str">
        <f>IF('INPUT '!C124="","",'INPUT '!C124)</f>
        <v/>
      </c>
      <c r="D68" s="119" t="s">
        <v>36</v>
      </c>
      <c r="E68" s="119">
        <v>0</v>
      </c>
      <c r="F68" s="21">
        <f>IF('INPUT '!G124="","",'INPUT '!G124)</f>
        <v>13.176470588235293</v>
      </c>
      <c r="G68" s="60">
        <f t="shared" si="0"/>
        <v>1.5462714838545787E-4</v>
      </c>
      <c r="H68" s="21">
        <f t="shared" si="1"/>
        <v>0</v>
      </c>
    </row>
    <row r="69" spans="1:8">
      <c r="A69" s="48" t="str">
        <f>IF('INPUT '!A125="","",'INPUT '!A125)</f>
        <v/>
      </c>
      <c r="B69" s="21" t="str">
        <f>IF('INPUT '!B125="","",'INPUT '!B125)</f>
        <v>Pavement Type X4</v>
      </c>
      <c r="C69" s="21" t="str">
        <f>IF('INPUT '!C125="","",'INPUT '!C125)</f>
        <v/>
      </c>
      <c r="D69" s="119" t="s">
        <v>36</v>
      </c>
      <c r="E69" s="119">
        <v>0</v>
      </c>
      <c r="F69" s="21">
        <f>IF('INPUT '!G125="","",'INPUT '!G125)</f>
        <v>52.705882352941174</v>
      </c>
      <c r="G69" s="60">
        <f t="shared" si="0"/>
        <v>6.185085935418315E-4</v>
      </c>
      <c r="H69" s="21">
        <f t="shared" si="1"/>
        <v>0</v>
      </c>
    </row>
    <row r="70" spans="1:8">
      <c r="A70" s="48" t="str">
        <f>IF('INPUT '!A126="","",'INPUT '!A126)</f>
        <v/>
      </c>
      <c r="B70" s="21" t="str">
        <f>IF('INPUT '!B126="","",'INPUT '!B126)</f>
        <v/>
      </c>
      <c r="C70" s="21" t="str">
        <f>IF('INPUT '!C126="","",'INPUT '!C126)</f>
        <v/>
      </c>
      <c r="D70" s="119"/>
      <c r="E70" s="119"/>
      <c r="F70" s="21" t="str">
        <f>IF('INPUT '!G126="","",'INPUT '!G126)</f>
        <v/>
      </c>
      <c r="G70" s="60" t="str">
        <f t="shared" si="0"/>
        <v/>
      </c>
      <c r="H70" s="21" t="str">
        <f t="shared" si="1"/>
        <v/>
      </c>
    </row>
    <row r="71" spans="1:8">
      <c r="A71" s="48" t="str">
        <f>IF('INPUT '!A127="","",'INPUT '!A127)</f>
        <v/>
      </c>
      <c r="B71" s="21" t="str">
        <f>IF('INPUT '!B127="","",'INPUT '!B127)</f>
        <v/>
      </c>
      <c r="C71" s="21" t="str">
        <f>IF('INPUT '!C127="","",'INPUT '!C127)</f>
        <v/>
      </c>
      <c r="D71" s="119"/>
      <c r="E71" s="119"/>
      <c r="F71" s="21" t="str">
        <f>IF('INPUT '!G127="","",'INPUT '!G127)</f>
        <v/>
      </c>
      <c r="G71" s="60" t="str">
        <f t="shared" si="0"/>
        <v/>
      </c>
      <c r="H71" s="21" t="str">
        <f t="shared" si="1"/>
        <v/>
      </c>
    </row>
    <row r="72" spans="1:8">
      <c r="A72" s="48" t="str">
        <f>IF('INPUT '!A128="","",'INPUT '!A128)</f>
        <v/>
      </c>
      <c r="B72" s="21" t="str">
        <f>IF('INPUT '!B128="","",'INPUT '!B128)</f>
        <v/>
      </c>
      <c r="C72" s="21" t="str">
        <f>IF('INPUT '!C128="","",'INPUT '!C128)</f>
        <v/>
      </c>
      <c r="D72" s="119"/>
      <c r="E72" s="119"/>
      <c r="F72" s="21" t="str">
        <f>IF('INPUT '!G128="","",'INPUT '!G128)</f>
        <v/>
      </c>
      <c r="G72" s="60" t="str">
        <f t="shared" si="0"/>
        <v/>
      </c>
      <c r="H72" s="21" t="str">
        <f t="shared" si="1"/>
        <v/>
      </c>
    </row>
    <row r="73" spans="1:8">
      <c r="A73" s="48" t="str">
        <f>IF('INPUT '!A129="","",'INPUT '!A129)</f>
        <v/>
      </c>
      <c r="B73" s="21" t="str">
        <f>IF('INPUT '!B129="","",'INPUT '!B129)</f>
        <v/>
      </c>
      <c r="C73" s="21" t="str">
        <f>IF('INPUT '!C129="","",'INPUT '!C129)</f>
        <v/>
      </c>
      <c r="D73" s="119"/>
      <c r="E73" s="119"/>
      <c r="F73" s="21" t="str">
        <f>IF('INPUT '!G129="","",'INPUT '!G129)</f>
        <v/>
      </c>
      <c r="G73" s="60" t="str">
        <f t="shared" si="0"/>
        <v/>
      </c>
      <c r="H73" s="42" t="str">
        <f t="shared" si="1"/>
        <v/>
      </c>
    </row>
    <row r="74" spans="1:8" ht="13.5" thickBot="1">
      <c r="E74" s="4" t="s">
        <v>6</v>
      </c>
      <c r="F74">
        <f>SUM(F10:F73)</f>
        <v>85214.470588235286</v>
      </c>
      <c r="G74" s="4" t="s">
        <v>8</v>
      </c>
      <c r="H74" s="20">
        <f>SUM(H10:H73)</f>
        <v>4.7710206634333039</v>
      </c>
    </row>
    <row r="75" spans="1:8">
      <c r="H75" s="6">
        <f>VLOOKUP(H74,'Pavement Lookup'!A1:C102,3,TRUE)</f>
        <v>1.1280000000000001</v>
      </c>
    </row>
  </sheetData>
  <sheetProtection password="F70E" sheet="1" objects="1" scenarios="1"/>
  <protectedRanges>
    <protectedRange sqref="E10:E73" name="mix rating_1"/>
    <protectedRange sqref="D10:D73" name="mix info_1"/>
  </protectedRanges>
  <mergeCells count="3">
    <mergeCell ref="A8:C8"/>
    <mergeCell ref="D8:E8"/>
    <mergeCell ref="F8:H8"/>
  </mergeCells>
  <hyperlinks>
    <hyperlink ref="D1" location="'INPUT '!A1" display="Return to INPUT"/>
  </hyperlinks>
  <pageMargins left="0.75" right="0.75" top="1" bottom="1" header="0.5" footer="0.5"/>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sheetPr>
    <tabColor rgb="FFFF0000"/>
  </sheetPr>
  <dimension ref="A1:D32"/>
  <sheetViews>
    <sheetView workbookViewId="0">
      <selection activeCell="C9" sqref="C9"/>
    </sheetView>
  </sheetViews>
  <sheetFormatPr defaultRowHeight="12.75"/>
  <cols>
    <col min="1" max="1" width="40.42578125" customWidth="1"/>
    <col min="2" max="2" width="10" bestFit="1" customWidth="1"/>
    <col min="3" max="3" width="17.28515625" bestFit="1" customWidth="1"/>
  </cols>
  <sheetData>
    <row r="1" spans="1:4" ht="25.5">
      <c r="A1" s="118" t="str">
        <f>'INPUT '!B44</f>
        <v>Sun Builders</v>
      </c>
      <c r="D1" s="11" t="s">
        <v>22</v>
      </c>
    </row>
    <row r="2" spans="1:4">
      <c r="A2" s="1" t="s">
        <v>13</v>
      </c>
      <c r="B2" s="1" t="s">
        <v>14</v>
      </c>
      <c r="C2" s="2" t="s">
        <v>15</v>
      </c>
    </row>
    <row r="3" spans="1:4">
      <c r="A3" s="117" t="s">
        <v>200</v>
      </c>
      <c r="B3" s="1">
        <f>IF('INPUT '!B142="","",'INPUT '!B142)</f>
        <v>1</v>
      </c>
      <c r="C3" s="117">
        <v>1</v>
      </c>
    </row>
    <row r="4" spans="1:4">
      <c r="A4" s="117" t="str">
        <f>IF('INPUT '!A143="","",'INPUT '!A143)</f>
        <v>Tenderer Nominated</v>
      </c>
      <c r="B4" s="1">
        <f>IF('INPUT '!B143="","",'INPUT '!B143)</f>
        <v>1</v>
      </c>
      <c r="C4" s="117">
        <v>0</v>
      </c>
    </row>
    <row r="5" spans="1:4">
      <c r="A5" s="1" t="str">
        <f>IF('INPUT '!A144="","",'INPUT '!A144)</f>
        <v>Green' Street Lighting</v>
      </c>
      <c r="B5" s="1">
        <f>IF('INPUT '!B144="","",'INPUT '!B144)</f>
        <v>10</v>
      </c>
      <c r="C5" s="117">
        <v>0</v>
      </c>
    </row>
    <row r="6" spans="1:4">
      <c r="A6" s="1" t="str">
        <f>IF('INPUT '!A145="","",'INPUT '!A145)</f>
        <v>Road Furniture made from Recycled Materials</v>
      </c>
      <c r="B6" s="1">
        <f>IF('INPUT '!B145="","",'INPUT '!B145)</f>
        <v>6</v>
      </c>
      <c r="C6" s="117">
        <v>0</v>
      </c>
    </row>
    <row r="7" spans="1:4">
      <c r="A7" s="1" t="str">
        <f>IF('INPUT '!A146="","",'INPUT '!A146)</f>
        <v>Low Embodied Carbon Stormwater Piping</v>
      </c>
      <c r="B7" s="1">
        <f>IF('INPUT '!B146="","",'INPUT '!B146)</f>
        <v>4</v>
      </c>
      <c r="C7" s="117">
        <v>0</v>
      </c>
    </row>
    <row r="8" spans="1:4">
      <c r="A8" s="1" t="str">
        <f>IF('INPUT '!A147="","",'INPUT '!A147)</f>
        <v>Infrastructure reuse</v>
      </c>
      <c r="B8" s="1">
        <f>IF('INPUT '!B147="","",'INPUT '!B147)</f>
        <v>6</v>
      </c>
      <c r="C8" s="117">
        <v>6</v>
      </c>
    </row>
    <row r="9" spans="1:4">
      <c r="A9" s="1" t="str">
        <f>IF('INPUT '!A148="","",'INPUT '!A148)</f>
        <v>Manufactured Sand</v>
      </c>
      <c r="B9" s="1">
        <f>IF('INPUT '!B148="","",'INPUT '!B148)</f>
        <v>2</v>
      </c>
      <c r="C9" s="117">
        <v>2</v>
      </c>
    </row>
    <row r="10" spans="1:4">
      <c r="A10" s="1" t="str">
        <f>IF('INPUT '!A149="","",'INPUT '!A149)</f>
        <v>Low Embodied Carbon Noise Walls</v>
      </c>
      <c r="B10" s="1">
        <f>IF('INPUT '!B149="","",'INPUT '!B149)</f>
        <v>4</v>
      </c>
      <c r="C10" s="117">
        <v>0</v>
      </c>
    </row>
    <row r="11" spans="1:4">
      <c r="A11" s="1" t="str">
        <f>IF('INPUT '!A150="","",'INPUT '!A150)</f>
        <v>Solar Panels</v>
      </c>
      <c r="B11" s="1">
        <f>IF('INPUT '!B150="","",'INPUT '!B150)</f>
        <v>8</v>
      </c>
      <c r="C11" s="117">
        <v>0</v>
      </c>
    </row>
    <row r="12" spans="1:4">
      <c r="A12" s="1" t="str">
        <f>IF('INPUT '!A151="","",'INPUT '!A151)</f>
        <v/>
      </c>
      <c r="B12" s="1" t="str">
        <f>IF('INPUT '!B151="","",'INPUT '!B151)</f>
        <v/>
      </c>
      <c r="C12" s="117"/>
    </row>
    <row r="13" spans="1:4">
      <c r="A13" s="1" t="str">
        <f>IF('INPUT '!A152="","",'INPUT '!A152)</f>
        <v/>
      </c>
      <c r="B13" s="1" t="str">
        <f>IF('INPUT '!B152="","",'INPUT '!B152)</f>
        <v/>
      </c>
      <c r="C13" s="117"/>
    </row>
    <row r="14" spans="1:4">
      <c r="A14" s="1" t="str">
        <f>IF('INPUT '!A153="","",'INPUT '!A153)</f>
        <v/>
      </c>
      <c r="B14" s="1" t="str">
        <f>IF('INPUT '!B153="","",'INPUT '!B153)</f>
        <v/>
      </c>
      <c r="C14" s="117"/>
    </row>
    <row r="15" spans="1:4">
      <c r="A15" s="1" t="str">
        <f>IF('INPUT '!A154="","",'INPUT '!A154)</f>
        <v/>
      </c>
      <c r="B15" s="1" t="str">
        <f>IF('INPUT '!B154="","",'INPUT '!B154)</f>
        <v/>
      </c>
      <c r="C15" s="117"/>
    </row>
    <row r="16" spans="1:4">
      <c r="A16" s="1" t="str">
        <f>IF('INPUT '!A155="","",'INPUT '!A155)</f>
        <v/>
      </c>
      <c r="B16" s="1" t="str">
        <f>IF('INPUT '!B155="","",'INPUT '!B155)</f>
        <v/>
      </c>
      <c r="C16" s="117"/>
    </row>
    <row r="17" spans="1:3">
      <c r="A17" s="1" t="str">
        <f>IF('INPUT '!A156="","",'INPUT '!A156)</f>
        <v/>
      </c>
      <c r="B17" s="1" t="str">
        <f>IF('INPUT '!B156="","",'INPUT '!B156)</f>
        <v/>
      </c>
      <c r="C17" s="117"/>
    </row>
    <row r="18" spans="1:3">
      <c r="A18" s="1" t="str">
        <f>IF('INPUT '!A157="","",'INPUT '!A157)</f>
        <v/>
      </c>
      <c r="B18" s="1" t="str">
        <f>IF('INPUT '!B157="","",'INPUT '!B157)</f>
        <v/>
      </c>
      <c r="C18" s="117"/>
    </row>
    <row r="19" spans="1:3">
      <c r="A19" s="1" t="str">
        <f>IF('INPUT '!A158="","",'INPUT '!A158)</f>
        <v/>
      </c>
      <c r="B19" s="1" t="str">
        <f>IF('INPUT '!B158="","",'INPUT '!B158)</f>
        <v/>
      </c>
      <c r="C19" s="117"/>
    </row>
    <row r="20" spans="1:3">
      <c r="A20" s="1" t="str">
        <f>IF('INPUT '!A159="","",'INPUT '!A159)</f>
        <v/>
      </c>
      <c r="B20" s="1" t="str">
        <f>IF('INPUT '!B159="","",'INPUT '!B159)</f>
        <v/>
      </c>
      <c r="C20" s="117"/>
    </row>
    <row r="21" spans="1:3">
      <c r="A21" s="1" t="str">
        <f>IF('INPUT '!A160="","",'INPUT '!A160)</f>
        <v/>
      </c>
      <c r="B21" s="1" t="str">
        <f>IF('INPUT '!B160="","",'INPUT '!B160)</f>
        <v/>
      </c>
      <c r="C21" s="117"/>
    </row>
    <row r="22" spans="1:3">
      <c r="A22" s="1" t="str">
        <f>IF('INPUT '!A161="","",'INPUT '!A161)</f>
        <v/>
      </c>
      <c r="B22" s="1" t="str">
        <f>IF('INPUT '!B161="","",'INPUT '!B161)</f>
        <v/>
      </c>
      <c r="C22" s="117"/>
    </row>
    <row r="23" spans="1:3">
      <c r="A23" s="1" t="str">
        <f>IF('INPUT '!A162="","",'INPUT '!A162)</f>
        <v/>
      </c>
      <c r="B23" s="1" t="str">
        <f>IF('INPUT '!B162="","",'INPUT '!B162)</f>
        <v/>
      </c>
      <c r="C23" s="117"/>
    </row>
    <row r="24" spans="1:3">
      <c r="A24" s="1" t="str">
        <f>IF('INPUT '!A163="","",'INPUT '!A163)</f>
        <v/>
      </c>
      <c r="B24" s="1" t="str">
        <f>IF('INPUT '!B163="","",'INPUT '!B163)</f>
        <v/>
      </c>
      <c r="C24" s="117"/>
    </row>
    <row r="25" spans="1:3">
      <c r="A25" s="1" t="str">
        <f>IF('INPUT '!A164="","",'INPUT '!A164)</f>
        <v/>
      </c>
      <c r="B25" s="1" t="str">
        <f>IF('INPUT '!B164="","",'INPUT '!B164)</f>
        <v/>
      </c>
      <c r="C25" s="117"/>
    </row>
    <row r="26" spans="1:3">
      <c r="A26" s="1" t="str">
        <f>IF('INPUT '!A165="","",'INPUT '!A165)</f>
        <v/>
      </c>
      <c r="B26" s="1" t="str">
        <f>IF('INPUT '!B165="","",'INPUT '!B165)</f>
        <v/>
      </c>
      <c r="C26" s="117"/>
    </row>
    <row r="27" spans="1:3">
      <c r="A27" s="1" t="str">
        <f>IF('INPUT '!A166="","",'INPUT '!A166)</f>
        <v/>
      </c>
      <c r="B27" s="1" t="str">
        <f>IF('INPUT '!B166="","",'INPUT '!B166)</f>
        <v/>
      </c>
      <c r="C27" s="117"/>
    </row>
    <row r="28" spans="1:3">
      <c r="A28" s="1" t="str">
        <f>IF('INPUT '!A167="","",'INPUT '!A167)</f>
        <v/>
      </c>
      <c r="B28" s="1" t="str">
        <f>IF('INPUT '!B167="","",'INPUT '!B167)</f>
        <v/>
      </c>
      <c r="C28" s="117"/>
    </row>
    <row r="29" spans="1:3">
      <c r="A29" s="1" t="str">
        <f>IF('INPUT '!A168="","",'INPUT '!A168)</f>
        <v/>
      </c>
      <c r="B29" s="1" t="str">
        <f>IF('INPUT '!B168="","",'INPUT '!B168)</f>
        <v/>
      </c>
      <c r="C29" s="117"/>
    </row>
    <row r="30" spans="1:3">
      <c r="A30" s="1" t="str">
        <f>IF('INPUT '!A169="","",'INPUT '!A169)</f>
        <v/>
      </c>
      <c r="B30" s="1" t="str">
        <f>IF('INPUT '!B169="","",'INPUT '!B169)</f>
        <v/>
      </c>
      <c r="C30" s="117"/>
    </row>
    <row r="31" spans="1:3">
      <c r="A31" s="1" t="str">
        <f>IF('INPUT '!A170="","",'INPUT '!A170)</f>
        <v/>
      </c>
      <c r="B31" s="1" t="str">
        <f>IF('INPUT '!B170="","",'INPUT '!B170)</f>
        <v/>
      </c>
      <c r="C31" s="117"/>
    </row>
    <row r="32" spans="1:3">
      <c r="A32" t="s">
        <v>12</v>
      </c>
      <c r="B32">
        <f>SUM(B3:B31)</f>
        <v>42</v>
      </c>
      <c r="C32">
        <f>SUM(C3:C31)</f>
        <v>9</v>
      </c>
    </row>
  </sheetData>
  <sheetProtection password="F70E" sheet="1" objects="1" scenarios="1"/>
  <protectedRanges>
    <protectedRange sqref="A3:A4" name="Tender Nominated"/>
    <protectedRange sqref="C3:C31" name="Tender Scores"/>
  </protectedRanges>
  <hyperlinks>
    <hyperlink ref="D1" location="'INPUT '!A1" display="Return to INPUT"/>
  </hyperlinks>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sheetPr>
    <tabColor rgb="FF3366FF"/>
  </sheetPr>
  <dimension ref="A1:J75"/>
  <sheetViews>
    <sheetView topLeftCell="A4" zoomScale="70" zoomScaleNormal="70" workbookViewId="0">
      <selection activeCell="E12" sqref="E12"/>
    </sheetView>
  </sheetViews>
  <sheetFormatPr defaultRowHeight="12.75"/>
  <cols>
    <col min="1" max="1" width="23.7109375" customWidth="1"/>
    <col min="2" max="2" width="32.85546875" customWidth="1"/>
    <col min="3" max="3" width="17.28515625" customWidth="1"/>
    <col min="4" max="4" width="41.42578125" customWidth="1"/>
    <col min="5" max="5" width="18.85546875" customWidth="1"/>
    <col min="6" max="6" width="31.42578125" bestFit="1" customWidth="1"/>
    <col min="7" max="7" width="31.42578125" customWidth="1"/>
    <col min="8" max="8" width="11" customWidth="1"/>
    <col min="9" max="9" width="13" customWidth="1"/>
    <col min="10" max="10" width="35.42578125" bestFit="1" customWidth="1"/>
    <col min="11" max="11" width="28.5703125" customWidth="1"/>
  </cols>
  <sheetData>
    <row r="1" spans="1:10" ht="34.5">
      <c r="A1" s="91" t="str">
        <f>'INPUT '!B47</f>
        <v>Clock Works</v>
      </c>
      <c r="D1" s="94" t="s">
        <v>110</v>
      </c>
      <c r="E1" s="4" t="s">
        <v>7</v>
      </c>
      <c r="F1" t="s">
        <v>101</v>
      </c>
      <c r="G1" t="s">
        <v>102</v>
      </c>
    </row>
    <row r="2" spans="1:10">
      <c r="E2" s="3">
        <v>0</v>
      </c>
      <c r="F2" t="s">
        <v>103</v>
      </c>
      <c r="G2" t="s">
        <v>106</v>
      </c>
    </row>
    <row r="3" spans="1:10" ht="14.25">
      <c r="A3" s="100" t="s">
        <v>9</v>
      </c>
      <c r="B3" s="100">
        <f>'INPUT '!B7</f>
        <v>3</v>
      </c>
      <c r="E3" s="3">
        <v>2</v>
      </c>
      <c r="F3" t="s">
        <v>104</v>
      </c>
      <c r="G3" t="s">
        <v>106</v>
      </c>
    </row>
    <row r="4" spans="1:10">
      <c r="E4">
        <v>5</v>
      </c>
      <c r="F4" t="s">
        <v>103</v>
      </c>
      <c r="G4" t="s">
        <v>107</v>
      </c>
    </row>
    <row r="5" spans="1:10">
      <c r="E5">
        <v>7</v>
      </c>
      <c r="F5" t="s">
        <v>104</v>
      </c>
      <c r="G5" t="s">
        <v>107</v>
      </c>
    </row>
    <row r="6" spans="1:10">
      <c r="E6">
        <v>10</v>
      </c>
      <c r="F6" t="s">
        <v>103</v>
      </c>
      <c r="G6" t="s">
        <v>105</v>
      </c>
    </row>
    <row r="7" spans="1:10" ht="15">
      <c r="D7" s="11"/>
      <c r="E7">
        <v>12</v>
      </c>
      <c r="F7" t="s">
        <v>104</v>
      </c>
      <c r="G7" t="s">
        <v>105</v>
      </c>
    </row>
    <row r="8" spans="1:10">
      <c r="A8" s="136" t="s">
        <v>0</v>
      </c>
      <c r="B8" s="137"/>
      <c r="C8" s="138"/>
      <c r="D8" s="133" t="s">
        <v>139</v>
      </c>
      <c r="E8" s="138"/>
      <c r="F8" s="133" t="s">
        <v>140</v>
      </c>
      <c r="G8" s="134"/>
      <c r="H8" s="135"/>
    </row>
    <row r="9" spans="1:10" ht="26.25" thickBot="1">
      <c r="A9" s="9" t="s">
        <v>1</v>
      </c>
      <c r="B9" s="9" t="s">
        <v>2</v>
      </c>
      <c r="C9" s="56" t="s">
        <v>137</v>
      </c>
      <c r="D9" s="56" t="s">
        <v>138</v>
      </c>
      <c r="E9" s="9" t="s">
        <v>100</v>
      </c>
      <c r="F9" s="9" t="s">
        <v>44</v>
      </c>
      <c r="G9" s="9" t="s">
        <v>4</v>
      </c>
      <c r="H9" s="9" t="s">
        <v>3</v>
      </c>
    </row>
    <row r="10" spans="1:10">
      <c r="A10" s="43" t="str">
        <f>IF('INPUT '!A66="","",'INPUT '!A66)</f>
        <v>Lower Subbase</v>
      </c>
      <c r="B10" s="30" t="str">
        <f>IF('INPUT '!B66="","",'INPUT '!B66)</f>
        <v>Pavement Type X1</v>
      </c>
      <c r="C10" s="30" t="s">
        <v>56</v>
      </c>
      <c r="D10" s="104" t="s">
        <v>147</v>
      </c>
      <c r="E10" s="104">
        <v>0</v>
      </c>
      <c r="F10" s="30">
        <f>IF('INPUT '!G66="","",'INPUT '!G66)</f>
        <v>13440.000000000002</v>
      </c>
      <c r="G10" s="59">
        <f t="shared" ref="G10:G73" si="0">IF(F10="","",F10/$F$74)</f>
        <v>0.15771969135316707</v>
      </c>
      <c r="H10" s="31">
        <f t="shared" ref="H10:H73" si="1">IF(G10="","",E10*G10)</f>
        <v>0</v>
      </c>
    </row>
    <row r="11" spans="1:10">
      <c r="A11" s="44" t="str">
        <f>IF('INPUT '!A67="","",'INPUT '!A67)</f>
        <v/>
      </c>
      <c r="B11" s="21" t="str">
        <f>IF('INPUT '!B67="","",'INPUT '!B67)</f>
        <v>Pavement Type X2</v>
      </c>
      <c r="C11" s="21" t="str">
        <f>IF('INPUT '!C67="","",'INPUT '!C67)</f>
        <v>CL 4 Crushed Rock</v>
      </c>
      <c r="D11" s="105" t="s">
        <v>147</v>
      </c>
      <c r="E11" s="105">
        <v>0</v>
      </c>
      <c r="F11" s="21">
        <f>IF('INPUT '!G67="","",'INPUT '!G67)</f>
        <v>1344.0000000000002</v>
      </c>
      <c r="G11" s="60">
        <f t="shared" si="0"/>
        <v>1.5771969135316706E-2</v>
      </c>
      <c r="H11" s="32">
        <f t="shared" si="1"/>
        <v>0</v>
      </c>
      <c r="J11" s="92"/>
    </row>
    <row r="12" spans="1:10">
      <c r="A12" s="44" t="str">
        <f>IF('INPUT '!A68="","",'INPUT '!A68)</f>
        <v/>
      </c>
      <c r="B12" s="21" t="str">
        <f>IF('INPUT '!B68="","",'INPUT '!B68)</f>
        <v>Pavement Type X3</v>
      </c>
      <c r="C12" s="21" t="str">
        <f>IF('INPUT '!C68="","",'INPUT '!C68)</f>
        <v>CL 4 Crushed Rock</v>
      </c>
      <c r="D12" s="105" t="s">
        <v>147</v>
      </c>
      <c r="E12" s="105">
        <v>0</v>
      </c>
      <c r="F12" s="21">
        <f>IF('INPUT '!G68="","",'INPUT '!G68)</f>
        <v>224.00000000000003</v>
      </c>
      <c r="G12" s="60">
        <f t="shared" si="0"/>
        <v>2.6286615225527845E-3</v>
      </c>
      <c r="H12" s="32">
        <f t="shared" si="1"/>
        <v>0</v>
      </c>
      <c r="J12" s="92"/>
    </row>
    <row r="13" spans="1:10">
      <c r="A13" s="44" t="str">
        <f>IF('INPUT '!A69="","",'INPUT '!A69)</f>
        <v/>
      </c>
      <c r="B13" s="21" t="str">
        <f>IF('INPUT '!B69="","",'INPUT '!B69)</f>
        <v>DSA 1</v>
      </c>
      <c r="C13" s="21" t="str">
        <f>IF('INPUT '!C69="","",'INPUT '!C69)</f>
        <v>CL 4 Crushed Rock</v>
      </c>
      <c r="D13" s="105" t="s">
        <v>147</v>
      </c>
      <c r="E13" s="105">
        <v>0</v>
      </c>
      <c r="F13" s="21">
        <f>IF('INPUT '!G69="","",'INPUT '!G69)</f>
        <v>4032.0000000000005</v>
      </c>
      <c r="G13" s="60">
        <f t="shared" si="0"/>
        <v>4.7315907405950118E-2</v>
      </c>
      <c r="H13" s="32">
        <f t="shared" si="1"/>
        <v>0</v>
      </c>
      <c r="J13" s="57"/>
    </row>
    <row r="14" spans="1:10">
      <c r="A14" s="44" t="str">
        <f>IF('INPUT '!A70="","",'INPUT '!A70)</f>
        <v/>
      </c>
      <c r="B14" s="21" t="str">
        <f>IF('INPUT '!B70="","",'INPUT '!B70)</f>
        <v>DSA 2</v>
      </c>
      <c r="C14" s="21" t="str">
        <f>IF('INPUT '!C70="","",'INPUT '!C70)</f>
        <v>CL 4 Crushed Rock</v>
      </c>
      <c r="D14" s="105" t="s">
        <v>147</v>
      </c>
      <c r="E14" s="105">
        <v>0</v>
      </c>
      <c r="F14" s="21">
        <f>IF('INPUT '!G70="","",'INPUT '!G70)</f>
        <v>5600.0000000000009</v>
      </c>
      <c r="G14" s="60">
        <f t="shared" si="0"/>
        <v>6.5716538063819607E-2</v>
      </c>
      <c r="H14" s="32">
        <f t="shared" si="1"/>
        <v>0</v>
      </c>
    </row>
    <row r="15" spans="1:10">
      <c r="A15" s="44" t="str">
        <f>IF('INPUT '!A71="","",'INPUT '!A71)</f>
        <v/>
      </c>
      <c r="B15" s="21" t="str">
        <f>IF('INPUT '!B71="","",'INPUT '!B71)</f>
        <v/>
      </c>
      <c r="C15" s="21" t="str">
        <f>IF('INPUT '!C71="","",'INPUT '!C71)</f>
        <v/>
      </c>
      <c r="D15" s="105"/>
      <c r="E15" s="105"/>
      <c r="F15" s="21" t="str">
        <f>IF('INPUT '!G71="","",'INPUT '!G71)</f>
        <v/>
      </c>
      <c r="G15" s="60" t="str">
        <f t="shared" si="0"/>
        <v/>
      </c>
      <c r="H15" s="32" t="str">
        <f t="shared" si="1"/>
        <v/>
      </c>
    </row>
    <row r="16" spans="1:10">
      <c r="A16" s="44" t="str">
        <f>IF('INPUT '!A72="","",'INPUT '!A72)</f>
        <v/>
      </c>
      <c r="B16" s="21" t="str">
        <f>IF('INPUT '!B72="","",'INPUT '!B72)</f>
        <v/>
      </c>
      <c r="C16" s="21" t="str">
        <f>IF('INPUT '!C72="","",'INPUT '!C72)</f>
        <v/>
      </c>
      <c r="D16" s="105"/>
      <c r="E16" s="105"/>
      <c r="F16" s="21" t="str">
        <f>IF('INPUT '!G72="","",'INPUT '!G72)</f>
        <v/>
      </c>
      <c r="G16" s="60" t="str">
        <f t="shared" si="0"/>
        <v/>
      </c>
      <c r="H16" s="32" t="str">
        <f t="shared" si="1"/>
        <v/>
      </c>
    </row>
    <row r="17" spans="1:8" ht="13.5" thickBot="1">
      <c r="A17" s="45" t="str">
        <f>IF('INPUT '!A73="","",'INPUT '!A73)</f>
        <v/>
      </c>
      <c r="B17" s="33" t="str">
        <f>IF('INPUT '!B73="","",'INPUT '!B73)</f>
        <v/>
      </c>
      <c r="C17" s="33" t="str">
        <f>IF('INPUT '!C73="","",'INPUT '!C73)</f>
        <v/>
      </c>
      <c r="D17" s="106"/>
      <c r="E17" s="106"/>
      <c r="F17" s="33" t="str">
        <f>IF('INPUT '!G73="","",'INPUT '!G73)</f>
        <v/>
      </c>
      <c r="G17" s="61" t="str">
        <f t="shared" si="0"/>
        <v/>
      </c>
      <c r="H17" s="34" t="str">
        <f t="shared" si="1"/>
        <v/>
      </c>
    </row>
    <row r="18" spans="1:8">
      <c r="A18" s="46" t="str">
        <f>IF('INPUT '!A74="","",'INPUT '!A74)</f>
        <v>Subbase</v>
      </c>
      <c r="B18" s="28" t="str">
        <f>IF('INPUT '!B74="","",'INPUT '!B74)</f>
        <v>Pavement Type X1</v>
      </c>
      <c r="C18" s="28" t="str">
        <f>IF('INPUT '!C74="","",'INPUT '!C74)</f>
        <v>CL 3 Crushed Rock</v>
      </c>
      <c r="D18" s="107" t="s">
        <v>147</v>
      </c>
      <c r="E18" s="107">
        <v>0</v>
      </c>
      <c r="F18" s="28">
        <f>IF('INPUT '!G74="","",'INPUT '!G74)</f>
        <v>17920</v>
      </c>
      <c r="G18" s="62">
        <f t="shared" si="0"/>
        <v>0.21029292180422271</v>
      </c>
      <c r="H18" s="28">
        <f t="shared" si="1"/>
        <v>0</v>
      </c>
    </row>
    <row r="19" spans="1:8">
      <c r="A19" s="44" t="str">
        <f>IF('INPUT '!A75="","",'INPUT '!A75)</f>
        <v/>
      </c>
      <c r="B19" s="21" t="str">
        <f>IF('INPUT '!B75="","",'INPUT '!B75)</f>
        <v>Pavement Type X2</v>
      </c>
      <c r="C19" s="21" t="str">
        <f>IF('INPUT '!C75="","",'INPUT '!C75)</f>
        <v>CL 3 Crushed Rock</v>
      </c>
      <c r="D19" s="105" t="s">
        <v>147</v>
      </c>
      <c r="E19" s="105">
        <v>0</v>
      </c>
      <c r="F19" s="21">
        <f>IF('INPUT '!G75="","",'INPUT '!G75)</f>
        <v>1008.0000000000001</v>
      </c>
      <c r="G19" s="60">
        <f t="shared" si="0"/>
        <v>1.182897685148753E-2</v>
      </c>
      <c r="H19" s="21">
        <f t="shared" si="1"/>
        <v>0</v>
      </c>
    </row>
    <row r="20" spans="1:8">
      <c r="A20" s="44" t="str">
        <f>IF('INPUT '!A76="","",'INPUT '!A76)</f>
        <v/>
      </c>
      <c r="B20" s="21" t="str">
        <f>IF('INPUT '!B76="","",'INPUT '!B76)</f>
        <v>Pavement Type X3</v>
      </c>
      <c r="C20" s="21" t="str">
        <f>IF('INPUT '!C76="","",'INPUT '!C76)</f>
        <v>CL 3 Crushed Rock</v>
      </c>
      <c r="D20" s="105" t="s">
        <v>147</v>
      </c>
      <c r="E20" s="105">
        <v>0</v>
      </c>
      <c r="F20" s="21">
        <f>IF('INPUT '!G76="","",'INPUT '!G76)</f>
        <v>224.00000000000003</v>
      </c>
      <c r="G20" s="60">
        <f t="shared" si="0"/>
        <v>2.6286615225527845E-3</v>
      </c>
      <c r="H20" s="21">
        <f t="shared" si="1"/>
        <v>0</v>
      </c>
    </row>
    <row r="21" spans="1:8">
      <c r="A21" s="44" t="str">
        <f>IF('INPUT '!A77="","",'INPUT '!A77)</f>
        <v/>
      </c>
      <c r="B21" s="21" t="str">
        <f>IF('INPUT '!B77="","",'INPUT '!B77)</f>
        <v>Pavement Type X4</v>
      </c>
      <c r="C21" s="21" t="str">
        <f>IF('INPUT '!C77="","",'INPUT '!C77)</f>
        <v>CL 4 Crushed Rock</v>
      </c>
      <c r="D21" s="105" t="s">
        <v>147</v>
      </c>
      <c r="E21" s="105">
        <v>0</v>
      </c>
      <c r="F21" s="21">
        <f>IF('INPUT '!G77="","",'INPUT '!G77)</f>
        <v>896.00000000000011</v>
      </c>
      <c r="G21" s="60">
        <f t="shared" si="0"/>
        <v>1.0514646090211138E-2</v>
      </c>
      <c r="H21" s="21">
        <f t="shared" si="1"/>
        <v>0</v>
      </c>
    </row>
    <row r="22" spans="1:8">
      <c r="A22" s="44" t="str">
        <f>IF('INPUT '!A78="","",'INPUT '!A78)</f>
        <v/>
      </c>
      <c r="B22" s="21" t="str">
        <f>IF('INPUT '!B78="","",'INPUT '!B78)</f>
        <v/>
      </c>
      <c r="C22" s="21" t="str">
        <f>IF('INPUT '!C78="","",'INPUT '!C78)</f>
        <v/>
      </c>
      <c r="D22" s="105"/>
      <c r="E22" s="105"/>
      <c r="F22" s="21" t="str">
        <f>IF('INPUT '!G78="","",'INPUT '!G78)</f>
        <v/>
      </c>
      <c r="G22" s="60" t="str">
        <f t="shared" si="0"/>
        <v/>
      </c>
      <c r="H22" s="21" t="str">
        <f t="shared" si="1"/>
        <v/>
      </c>
    </row>
    <row r="23" spans="1:8">
      <c r="A23" s="44" t="str">
        <f>IF('INPUT '!A79="","",'INPUT '!A79)</f>
        <v/>
      </c>
      <c r="B23" s="21" t="str">
        <f>IF('INPUT '!B79="","",'INPUT '!B79)</f>
        <v/>
      </c>
      <c r="C23" s="21" t="str">
        <f>IF('INPUT '!C79="","",'INPUT '!C79)</f>
        <v/>
      </c>
      <c r="D23" s="105"/>
      <c r="E23" s="105"/>
      <c r="F23" s="21" t="str">
        <f>IF('INPUT '!G79="","",'INPUT '!G79)</f>
        <v/>
      </c>
      <c r="G23" s="60" t="str">
        <f t="shared" si="0"/>
        <v/>
      </c>
      <c r="H23" s="21" t="str">
        <f t="shared" si="1"/>
        <v/>
      </c>
    </row>
    <row r="24" spans="1:8">
      <c r="A24" s="44" t="str">
        <f>IF('INPUT '!A80="","",'INPUT '!A80)</f>
        <v/>
      </c>
      <c r="B24" s="21" t="str">
        <f>IF('INPUT '!B80="","",'INPUT '!B80)</f>
        <v/>
      </c>
      <c r="C24" s="21" t="str">
        <f>IF('INPUT '!C80="","",'INPUT '!C80)</f>
        <v/>
      </c>
      <c r="D24" s="105"/>
      <c r="E24" s="105"/>
      <c r="F24" s="21" t="str">
        <f>IF('INPUT '!G80="","",'INPUT '!G80)</f>
        <v/>
      </c>
      <c r="G24" s="60" t="str">
        <f t="shared" si="0"/>
        <v/>
      </c>
      <c r="H24" s="21" t="str">
        <f t="shared" si="1"/>
        <v/>
      </c>
    </row>
    <row r="25" spans="1:8" ht="13.5" thickBot="1">
      <c r="A25" s="47" t="str">
        <f>IF('INPUT '!A81="","",'INPUT '!A81)</f>
        <v/>
      </c>
      <c r="B25" s="29" t="str">
        <f>IF('INPUT '!B81="","",'INPUT '!B81)</f>
        <v/>
      </c>
      <c r="C25" s="29" t="str">
        <f>IF('INPUT '!C81="","",'INPUT '!C81)</f>
        <v/>
      </c>
      <c r="D25" s="108"/>
      <c r="E25" s="108"/>
      <c r="F25" s="29" t="str">
        <f>IF('INPUT '!G81="","",'INPUT '!G81)</f>
        <v/>
      </c>
      <c r="G25" s="63" t="str">
        <f t="shared" si="0"/>
        <v/>
      </c>
      <c r="H25" s="29" t="str">
        <f t="shared" si="1"/>
        <v/>
      </c>
    </row>
    <row r="26" spans="1:8">
      <c r="A26" s="43" t="str">
        <f>IF('INPUT '!A82="","",'INPUT '!A82)</f>
        <v>Upper Subbase</v>
      </c>
      <c r="B26" s="30" t="str">
        <f>IF('INPUT '!B82="","",'INPUT '!B82)</f>
        <v>DSA 1</v>
      </c>
      <c r="C26" s="30" t="str">
        <f>IF('INPUT '!C82="","",'INPUT '!C82)</f>
        <v>CTCR/CTCC</v>
      </c>
      <c r="D26" s="104" t="s">
        <v>145</v>
      </c>
      <c r="E26" s="104">
        <v>10</v>
      </c>
      <c r="F26" s="30">
        <f>IF('INPUT '!G82="","",'INPUT '!G82)</f>
        <v>3024.0000000000005</v>
      </c>
      <c r="G26" s="59">
        <f t="shared" si="0"/>
        <v>3.5486930554462587E-2</v>
      </c>
      <c r="H26" s="31">
        <f t="shared" si="1"/>
        <v>0.35486930554462587</v>
      </c>
    </row>
    <row r="27" spans="1:8">
      <c r="A27" s="44" t="str">
        <f>IF('INPUT '!A83="","",'INPUT '!A83)</f>
        <v/>
      </c>
      <c r="B27" s="21" t="str">
        <f>IF('INPUT '!B83="","",'INPUT '!B83)</f>
        <v>DSA 2</v>
      </c>
      <c r="C27" s="21" t="str">
        <f>IF('INPUT '!C83="","",'INPUT '!C83)</f>
        <v>CTCR/CTCC</v>
      </c>
      <c r="D27" s="105" t="s">
        <v>145</v>
      </c>
      <c r="E27" s="105">
        <v>10</v>
      </c>
      <c r="F27" s="21">
        <f>IF('INPUT '!G83="","",'INPUT '!G83)</f>
        <v>4200</v>
      </c>
      <c r="G27" s="60">
        <f t="shared" si="0"/>
        <v>4.9287403547864699E-2</v>
      </c>
      <c r="H27" s="32">
        <f t="shared" si="1"/>
        <v>0.492874035478647</v>
      </c>
    </row>
    <row r="28" spans="1:8">
      <c r="A28" s="44" t="str">
        <f>IF('INPUT '!A84="","",'INPUT '!A84)</f>
        <v/>
      </c>
      <c r="B28" s="21" t="str">
        <f>IF('INPUT '!B84="","",'INPUT '!B84)</f>
        <v/>
      </c>
      <c r="C28" s="21" t="str">
        <f>IF('INPUT '!C84="","",'INPUT '!C84)</f>
        <v/>
      </c>
      <c r="D28" s="105"/>
      <c r="E28" s="105"/>
      <c r="F28" s="21" t="str">
        <f>IF('INPUT '!G84="","",'INPUT '!G84)</f>
        <v/>
      </c>
      <c r="G28" s="60" t="str">
        <f t="shared" si="0"/>
        <v/>
      </c>
      <c r="H28" s="32" t="str">
        <f t="shared" si="1"/>
        <v/>
      </c>
    </row>
    <row r="29" spans="1:8">
      <c r="A29" s="44" t="str">
        <f>IF('INPUT '!A85="","",'INPUT '!A85)</f>
        <v/>
      </c>
      <c r="B29" s="21" t="str">
        <f>IF('INPUT '!B85="","",'INPUT '!B85)</f>
        <v/>
      </c>
      <c r="C29" s="21" t="str">
        <f>IF('INPUT '!C85="","",'INPUT '!C85)</f>
        <v/>
      </c>
      <c r="D29" s="105"/>
      <c r="E29" s="105"/>
      <c r="F29" s="21" t="str">
        <f>IF('INPUT '!G85="","",'INPUT '!G85)</f>
        <v/>
      </c>
      <c r="G29" s="60" t="str">
        <f t="shared" si="0"/>
        <v/>
      </c>
      <c r="H29" s="32" t="str">
        <f t="shared" si="1"/>
        <v/>
      </c>
    </row>
    <row r="30" spans="1:8">
      <c r="A30" s="44" t="str">
        <f>IF('INPUT '!A86="","",'INPUT '!A86)</f>
        <v/>
      </c>
      <c r="B30" s="21" t="str">
        <f>IF('INPUT '!B86="","",'INPUT '!B86)</f>
        <v/>
      </c>
      <c r="C30" s="21" t="str">
        <f>IF('INPUT '!C86="","",'INPUT '!C86)</f>
        <v/>
      </c>
      <c r="D30" s="105"/>
      <c r="E30" s="105"/>
      <c r="F30" s="21" t="str">
        <f>IF('INPUT '!G86="","",'INPUT '!G86)</f>
        <v/>
      </c>
      <c r="G30" s="60" t="str">
        <f t="shared" si="0"/>
        <v/>
      </c>
      <c r="H30" s="32" t="str">
        <f t="shared" si="1"/>
        <v/>
      </c>
    </row>
    <row r="31" spans="1:8">
      <c r="A31" s="44" t="str">
        <f>IF('INPUT '!A87="","",'INPUT '!A87)</f>
        <v/>
      </c>
      <c r="B31" s="21" t="str">
        <f>IF('INPUT '!B87="","",'INPUT '!B87)</f>
        <v/>
      </c>
      <c r="C31" s="21" t="str">
        <f>IF('INPUT '!C87="","",'INPUT '!C87)</f>
        <v/>
      </c>
      <c r="D31" s="105"/>
      <c r="E31" s="105"/>
      <c r="F31" s="21" t="str">
        <f>IF('INPUT '!G87="","",'INPUT '!G87)</f>
        <v/>
      </c>
      <c r="G31" s="60" t="str">
        <f t="shared" si="0"/>
        <v/>
      </c>
      <c r="H31" s="32" t="str">
        <f t="shared" si="1"/>
        <v/>
      </c>
    </row>
    <row r="32" spans="1:8">
      <c r="A32" s="44" t="str">
        <f>IF('INPUT '!A88="","",'INPUT '!A88)</f>
        <v/>
      </c>
      <c r="B32" s="21" t="str">
        <f>IF('INPUT '!B88="","",'INPUT '!B88)</f>
        <v/>
      </c>
      <c r="C32" s="21" t="str">
        <f>IF('INPUT '!C88="","",'INPUT '!C88)</f>
        <v/>
      </c>
      <c r="D32" s="105"/>
      <c r="E32" s="105"/>
      <c r="F32" s="21" t="str">
        <f>IF('INPUT '!G88="","",'INPUT '!G88)</f>
        <v/>
      </c>
      <c r="G32" s="60" t="str">
        <f t="shared" si="0"/>
        <v/>
      </c>
      <c r="H32" s="32" t="str">
        <f t="shared" si="1"/>
        <v/>
      </c>
    </row>
    <row r="33" spans="1:8" ht="13.5" thickBot="1">
      <c r="A33" s="45" t="str">
        <f>IF('INPUT '!A89="","",'INPUT '!A89)</f>
        <v/>
      </c>
      <c r="B33" s="33" t="str">
        <f>IF('INPUT '!B89="","",'INPUT '!B89)</f>
        <v/>
      </c>
      <c r="C33" s="33" t="str">
        <f>IF('INPUT '!C89="","",'INPUT '!C89)</f>
        <v/>
      </c>
      <c r="D33" s="106"/>
      <c r="E33" s="106"/>
      <c r="F33" s="33" t="str">
        <f>IF('INPUT '!G89="","",'INPUT '!G89)</f>
        <v/>
      </c>
      <c r="G33" s="61" t="str">
        <f t="shared" si="0"/>
        <v/>
      </c>
      <c r="H33" s="34" t="str">
        <f t="shared" si="1"/>
        <v/>
      </c>
    </row>
    <row r="34" spans="1:8">
      <c r="A34" s="46" t="str">
        <f>IF('INPUT '!A90="","",'INPUT '!A90)</f>
        <v>Basecourse</v>
      </c>
      <c r="B34" s="28" t="str">
        <f>IF('INPUT '!B90="","",'INPUT '!B90)</f>
        <v>Pavement Type X1</v>
      </c>
      <c r="C34" s="28" t="str">
        <f>IF('INPUT '!C90="","",'INPUT '!C90)</f>
        <v>CL 1 Crushed Rock</v>
      </c>
      <c r="D34" s="107" t="s">
        <v>147</v>
      </c>
      <c r="E34" s="107">
        <v>0</v>
      </c>
      <c r="F34" s="28">
        <f>IF('INPUT '!G90="","",'INPUT '!G90)</f>
        <v>17920</v>
      </c>
      <c r="G34" s="62">
        <f t="shared" si="0"/>
        <v>0.21029292180422271</v>
      </c>
      <c r="H34" s="28">
        <f t="shared" si="1"/>
        <v>0</v>
      </c>
    </row>
    <row r="35" spans="1:8">
      <c r="A35" s="44" t="str">
        <f>IF('INPUT '!A91="","",'INPUT '!A91)</f>
        <v/>
      </c>
      <c r="B35" s="21" t="str">
        <f>IF('INPUT '!B91="","",'INPUT '!B91)</f>
        <v>Pavement Type X2</v>
      </c>
      <c r="C35" s="21" t="str">
        <f>IF('INPUT '!C91="","",'INPUT '!C91)</f>
        <v>CL 1 Crushed Rock</v>
      </c>
      <c r="D35" s="107" t="s">
        <v>147</v>
      </c>
      <c r="E35" s="105">
        <v>0</v>
      </c>
      <c r="F35" s="21">
        <f>IF('INPUT '!G91="","",'INPUT '!G91)</f>
        <v>672.00000000000011</v>
      </c>
      <c r="G35" s="60">
        <f t="shared" si="0"/>
        <v>7.885984567658353E-3</v>
      </c>
      <c r="H35" s="21">
        <f t="shared" si="1"/>
        <v>0</v>
      </c>
    </row>
    <row r="36" spans="1:8">
      <c r="A36" s="44" t="str">
        <f>IF('INPUT '!A92="","",'INPUT '!A92)</f>
        <v/>
      </c>
      <c r="B36" s="21" t="str">
        <f>IF('INPUT '!B92="","",'INPUT '!B92)</f>
        <v>Pavement Type X3</v>
      </c>
      <c r="C36" s="21" t="str">
        <f>IF('INPUT '!C92="","",'INPUT '!C92)</f>
        <v>CL 2 Crushed Rock</v>
      </c>
      <c r="D36" s="105" t="s">
        <v>147</v>
      </c>
      <c r="E36" s="105">
        <v>0</v>
      </c>
      <c r="F36" s="21">
        <f>IF('INPUT '!G92="","",'INPUT '!G92)</f>
        <v>224.00000000000003</v>
      </c>
      <c r="G36" s="60">
        <f t="shared" si="0"/>
        <v>2.6286615225527845E-3</v>
      </c>
      <c r="H36" s="21">
        <f t="shared" si="1"/>
        <v>0</v>
      </c>
    </row>
    <row r="37" spans="1:8">
      <c r="A37" s="44" t="str">
        <f>IF('INPUT '!A93="","",'INPUT '!A93)</f>
        <v/>
      </c>
      <c r="B37" s="21" t="str">
        <f>IF('INPUT '!B93="","",'INPUT '!B93)</f>
        <v>Pavement Type X4</v>
      </c>
      <c r="C37" s="21" t="str">
        <f>IF('INPUT '!C93="","",'INPUT '!C93)</f>
        <v>CL 3 Crushed Rock</v>
      </c>
      <c r="D37" s="105" t="s">
        <v>147</v>
      </c>
      <c r="E37" s="105">
        <v>0</v>
      </c>
      <c r="F37" s="21">
        <f>IF('INPUT '!G93="","",'INPUT '!G93)</f>
        <v>1344.0000000000002</v>
      </c>
      <c r="G37" s="60">
        <f t="shared" si="0"/>
        <v>1.5771969135316706E-2</v>
      </c>
      <c r="H37" s="21">
        <f t="shared" si="1"/>
        <v>0</v>
      </c>
    </row>
    <row r="38" spans="1:8">
      <c r="A38" s="44" t="str">
        <f>IF('INPUT '!A94="","",'INPUT '!A94)</f>
        <v/>
      </c>
      <c r="B38" s="21" t="str">
        <f>IF('INPUT '!B94="","",'INPUT '!B94)</f>
        <v>DSA 1</v>
      </c>
      <c r="C38" s="21" t="str">
        <f>IF('INPUT '!C94="","",'INPUT '!C94)</f>
        <v>20mm SF Asphalt</v>
      </c>
      <c r="D38" s="105" t="s">
        <v>103</v>
      </c>
      <c r="E38" s="105">
        <v>0</v>
      </c>
      <c r="F38" s="21">
        <f>IF('INPUT '!G94="","",'INPUT '!G94)</f>
        <v>1620</v>
      </c>
      <c r="G38" s="60">
        <f t="shared" si="0"/>
        <v>1.9010855654176383E-2</v>
      </c>
      <c r="H38" s="21">
        <f t="shared" si="1"/>
        <v>0</v>
      </c>
    </row>
    <row r="39" spans="1:8">
      <c r="A39" s="44" t="str">
        <f>IF('INPUT '!A95="","",'INPUT '!A95)</f>
        <v/>
      </c>
      <c r="B39" s="21" t="str">
        <f>IF('INPUT '!B95="","",'INPUT '!B95)</f>
        <v>DSA 2</v>
      </c>
      <c r="C39" s="21" t="str">
        <f>IF('INPUT '!C95="","",'INPUT '!C95)</f>
        <v>20mm SF Asphalt</v>
      </c>
      <c r="D39" s="105" t="s">
        <v>103</v>
      </c>
      <c r="E39" s="105">
        <v>0</v>
      </c>
      <c r="F39" s="21">
        <f>IF('INPUT '!G95="","",'INPUT '!G95)</f>
        <v>2250</v>
      </c>
      <c r="G39" s="60">
        <f t="shared" si="0"/>
        <v>2.6403966186356088E-2</v>
      </c>
      <c r="H39" s="21">
        <f t="shared" si="1"/>
        <v>0</v>
      </c>
    </row>
    <row r="40" spans="1:8">
      <c r="A40" s="44" t="str">
        <f>IF('INPUT '!A96="","",'INPUT '!A96)</f>
        <v/>
      </c>
      <c r="B40" s="21" t="str">
        <f>IF('INPUT '!B96="","",'INPUT '!B96)</f>
        <v/>
      </c>
      <c r="C40" s="21" t="str">
        <f>IF('INPUT '!C96="","",'INPUT '!C96)</f>
        <v/>
      </c>
      <c r="D40" s="105"/>
      <c r="E40" s="105"/>
      <c r="F40" s="21" t="str">
        <f>IF('INPUT '!G96="","",'INPUT '!G96)</f>
        <v/>
      </c>
      <c r="G40" s="60" t="str">
        <f t="shared" si="0"/>
        <v/>
      </c>
      <c r="H40" s="21" t="str">
        <f t="shared" si="1"/>
        <v/>
      </c>
    </row>
    <row r="41" spans="1:8" ht="13.5" thickBot="1">
      <c r="A41" s="47" t="str">
        <f>IF('INPUT '!A97="","",'INPUT '!A97)</f>
        <v/>
      </c>
      <c r="B41" s="29" t="str">
        <f>IF('INPUT '!B97="","",'INPUT '!B97)</f>
        <v/>
      </c>
      <c r="C41" s="29" t="str">
        <f>IF('INPUT '!C97="","",'INPUT '!C97)</f>
        <v/>
      </c>
      <c r="D41" s="108"/>
      <c r="E41" s="108"/>
      <c r="F41" s="29" t="str">
        <f>IF('INPUT '!G97="","",'INPUT '!G97)</f>
        <v/>
      </c>
      <c r="G41" s="63" t="str">
        <f t="shared" si="0"/>
        <v/>
      </c>
      <c r="H41" s="29" t="str">
        <f t="shared" si="1"/>
        <v/>
      </c>
    </row>
    <row r="42" spans="1:8">
      <c r="A42" s="43" t="str">
        <f>IF('INPUT '!A98="","",'INPUT '!A98)</f>
        <v>Intermediate Course 2</v>
      </c>
      <c r="B42" s="30" t="str">
        <f>IF('INPUT '!B98="","",'INPUT '!B98)</f>
        <v>DSA 1</v>
      </c>
      <c r="C42" s="30" t="str">
        <f>IF('INPUT '!C98="","",'INPUT '!C98)</f>
        <v>20mm SI Asphalt</v>
      </c>
      <c r="D42" s="104" t="s">
        <v>103</v>
      </c>
      <c r="E42" s="104">
        <v>0</v>
      </c>
      <c r="F42" s="30">
        <f>IF('INPUT '!G98="","",'INPUT '!G98)</f>
        <v>1944</v>
      </c>
      <c r="G42" s="59">
        <f t="shared" si="0"/>
        <v>2.281302678501166E-2</v>
      </c>
      <c r="H42" s="31">
        <f t="shared" si="1"/>
        <v>0</v>
      </c>
    </row>
    <row r="43" spans="1:8">
      <c r="A43" s="44" t="str">
        <f>IF('INPUT '!A99="","",'INPUT '!A99)</f>
        <v/>
      </c>
      <c r="B43" s="21" t="str">
        <f>IF('INPUT '!B99="","",'INPUT '!B99)</f>
        <v>DSA 2</v>
      </c>
      <c r="C43" s="21" t="str">
        <f>IF('INPUT '!C99="","",'INPUT '!C99)</f>
        <v>20mm SI Asphalt</v>
      </c>
      <c r="D43" s="105" t="s">
        <v>103</v>
      </c>
      <c r="E43" s="105">
        <v>0</v>
      </c>
      <c r="F43" s="21">
        <f>IF('INPUT '!G99="","",'INPUT '!G99)</f>
        <v>2100</v>
      </c>
      <c r="G43" s="60">
        <f t="shared" si="0"/>
        <v>2.4643701773932349E-2</v>
      </c>
      <c r="H43" s="32">
        <f t="shared" si="1"/>
        <v>0</v>
      </c>
    </row>
    <row r="44" spans="1:8">
      <c r="A44" s="44" t="str">
        <f>IF('INPUT '!A100="","",'INPUT '!A100)</f>
        <v/>
      </c>
      <c r="B44" s="21" t="str">
        <f>IF('INPUT '!B100="","",'INPUT '!B100)</f>
        <v/>
      </c>
      <c r="C44" s="21" t="str">
        <f>IF('INPUT '!C100="","",'INPUT '!C100)</f>
        <v/>
      </c>
      <c r="D44" s="105"/>
      <c r="E44" s="105"/>
      <c r="F44" s="21" t="str">
        <f>IF('INPUT '!G100="","",'INPUT '!G100)</f>
        <v/>
      </c>
      <c r="G44" s="60" t="str">
        <f t="shared" si="0"/>
        <v/>
      </c>
      <c r="H44" s="32" t="str">
        <f t="shared" si="1"/>
        <v/>
      </c>
    </row>
    <row r="45" spans="1:8">
      <c r="A45" s="44" t="str">
        <f>IF('INPUT '!A101="","",'INPUT '!A101)</f>
        <v/>
      </c>
      <c r="B45" s="21" t="str">
        <f>IF('INPUT '!B101="","",'INPUT '!B101)</f>
        <v/>
      </c>
      <c r="C45" s="21" t="str">
        <f>IF('INPUT '!C101="","",'INPUT '!C101)</f>
        <v/>
      </c>
      <c r="D45" s="105"/>
      <c r="E45" s="105"/>
      <c r="F45" s="21" t="str">
        <f>IF('INPUT '!G101="","",'INPUT '!G101)</f>
        <v/>
      </c>
      <c r="G45" s="60" t="str">
        <f t="shared" si="0"/>
        <v/>
      </c>
      <c r="H45" s="32" t="str">
        <f t="shared" si="1"/>
        <v/>
      </c>
    </row>
    <row r="46" spans="1:8">
      <c r="A46" s="44" t="str">
        <f>IF('INPUT '!A102="","",'INPUT '!A102)</f>
        <v/>
      </c>
      <c r="B46" s="21" t="str">
        <f>IF('INPUT '!B102="","",'INPUT '!B102)</f>
        <v/>
      </c>
      <c r="C46" s="21" t="str">
        <f>IF('INPUT '!C102="","",'INPUT '!C102)</f>
        <v/>
      </c>
      <c r="D46" s="105"/>
      <c r="E46" s="105"/>
      <c r="F46" s="21" t="str">
        <f>IF('INPUT '!G102="","",'INPUT '!G102)</f>
        <v/>
      </c>
      <c r="G46" s="60" t="str">
        <f t="shared" si="0"/>
        <v/>
      </c>
      <c r="H46" s="32" t="str">
        <f t="shared" si="1"/>
        <v/>
      </c>
    </row>
    <row r="47" spans="1:8">
      <c r="A47" s="44" t="str">
        <f>IF('INPUT '!A103="","",'INPUT '!A103)</f>
        <v/>
      </c>
      <c r="B47" s="21" t="str">
        <f>IF('INPUT '!B103="","",'INPUT '!B103)</f>
        <v/>
      </c>
      <c r="C47" s="21" t="str">
        <f>IF('INPUT '!C103="","",'INPUT '!C103)</f>
        <v/>
      </c>
      <c r="D47" s="105"/>
      <c r="E47" s="105"/>
      <c r="F47" s="21" t="str">
        <f>IF('INPUT '!G103="","",'INPUT '!G103)</f>
        <v/>
      </c>
      <c r="G47" s="60" t="str">
        <f t="shared" si="0"/>
        <v/>
      </c>
      <c r="H47" s="32" t="str">
        <f t="shared" si="1"/>
        <v/>
      </c>
    </row>
    <row r="48" spans="1:8">
      <c r="A48" s="44" t="str">
        <f>IF('INPUT '!A104="","",'INPUT '!A104)</f>
        <v/>
      </c>
      <c r="B48" s="21" t="str">
        <f>IF('INPUT '!B104="","",'INPUT '!B104)</f>
        <v/>
      </c>
      <c r="C48" s="21" t="str">
        <f>IF('INPUT '!C104="","",'INPUT '!C104)</f>
        <v/>
      </c>
      <c r="D48" s="105"/>
      <c r="E48" s="105"/>
      <c r="F48" s="21" t="str">
        <f>IF('INPUT '!G104="","",'INPUT '!G104)</f>
        <v/>
      </c>
      <c r="G48" s="60" t="str">
        <f t="shared" si="0"/>
        <v/>
      </c>
      <c r="H48" s="32" t="str">
        <f t="shared" si="1"/>
        <v/>
      </c>
    </row>
    <row r="49" spans="1:8" ht="13.5" thickBot="1">
      <c r="A49" s="45" t="str">
        <f>IF('INPUT '!A105="","",'INPUT '!A105)</f>
        <v/>
      </c>
      <c r="B49" s="33" t="str">
        <f>IF('INPUT '!B105="","",'INPUT '!B105)</f>
        <v/>
      </c>
      <c r="C49" s="33" t="str">
        <f>IF('INPUT '!C105="","",'INPUT '!C105)</f>
        <v/>
      </c>
      <c r="D49" s="106"/>
      <c r="E49" s="106"/>
      <c r="F49" s="33" t="str">
        <f>IF('INPUT '!G105="","",'INPUT '!G105)</f>
        <v/>
      </c>
      <c r="G49" s="61" t="str">
        <f t="shared" si="0"/>
        <v/>
      </c>
      <c r="H49" s="34" t="str">
        <f t="shared" si="1"/>
        <v/>
      </c>
    </row>
    <row r="50" spans="1:8">
      <c r="A50" s="46" t="str">
        <f>IF('INPUT '!A106="","",'INPUT '!A106)</f>
        <v>Intermediate Course 1</v>
      </c>
      <c r="B50" s="28" t="str">
        <f>IF('INPUT '!B106="","",'INPUT '!B106)</f>
        <v>DSA 2</v>
      </c>
      <c r="C50" s="28" t="str">
        <f>IF('INPUT '!C106="","",'INPUT '!C106)</f>
        <v>20mm SI Asphalt</v>
      </c>
      <c r="D50" s="107" t="s">
        <v>103</v>
      </c>
      <c r="E50" s="107">
        <v>0</v>
      </c>
      <c r="F50" s="28">
        <f>IF('INPUT '!G106="","",'INPUT '!G106)</f>
        <v>1500</v>
      </c>
      <c r="G50" s="62">
        <f t="shared" si="0"/>
        <v>1.7602644124237392E-2</v>
      </c>
      <c r="H50" s="28">
        <f t="shared" si="1"/>
        <v>0</v>
      </c>
    </row>
    <row r="51" spans="1:8">
      <c r="A51" s="44" t="str">
        <f>IF('INPUT '!A107="","",'INPUT '!A107)</f>
        <v/>
      </c>
      <c r="B51" s="21" t="str">
        <f>IF('INPUT '!B107="","",'INPUT '!B107)</f>
        <v/>
      </c>
      <c r="C51" s="21" t="str">
        <f>IF('INPUT '!C107="","",'INPUT '!C107)</f>
        <v/>
      </c>
      <c r="D51" s="105"/>
      <c r="E51" s="105"/>
      <c r="F51" s="21" t="str">
        <f>IF('INPUT '!G107="","",'INPUT '!G107)</f>
        <v/>
      </c>
      <c r="G51" s="60" t="str">
        <f t="shared" si="0"/>
        <v/>
      </c>
      <c r="H51" s="21" t="str">
        <f t="shared" si="1"/>
        <v/>
      </c>
    </row>
    <row r="52" spans="1:8">
      <c r="A52" s="44" t="str">
        <f>IF('INPUT '!A108="","",'INPUT '!A108)</f>
        <v/>
      </c>
      <c r="B52" s="21" t="str">
        <f>IF('INPUT '!B108="","",'INPUT '!B108)</f>
        <v/>
      </c>
      <c r="C52" s="21" t="str">
        <f>IF('INPUT '!C108="","",'INPUT '!C108)</f>
        <v/>
      </c>
      <c r="D52" s="105"/>
      <c r="E52" s="105"/>
      <c r="F52" s="21" t="str">
        <f>IF('INPUT '!G108="","",'INPUT '!G108)</f>
        <v/>
      </c>
      <c r="G52" s="60" t="str">
        <f t="shared" si="0"/>
        <v/>
      </c>
      <c r="H52" s="21" t="str">
        <f t="shared" si="1"/>
        <v/>
      </c>
    </row>
    <row r="53" spans="1:8">
      <c r="A53" s="44" t="str">
        <f>IF('INPUT '!A109="","",'INPUT '!A109)</f>
        <v/>
      </c>
      <c r="B53" s="21" t="str">
        <f>IF('INPUT '!B109="","",'INPUT '!B109)</f>
        <v/>
      </c>
      <c r="C53" s="21" t="str">
        <f>IF('INPUT '!C109="","",'INPUT '!C109)</f>
        <v/>
      </c>
      <c r="D53" s="105"/>
      <c r="E53" s="105"/>
      <c r="F53" s="21" t="str">
        <f>IF('INPUT '!G109="","",'INPUT '!G109)</f>
        <v/>
      </c>
      <c r="G53" s="60" t="str">
        <f t="shared" si="0"/>
        <v/>
      </c>
      <c r="H53" s="21" t="str">
        <f t="shared" si="1"/>
        <v/>
      </c>
    </row>
    <row r="54" spans="1:8">
      <c r="A54" s="44" t="str">
        <f>IF('INPUT '!A110="","",'INPUT '!A110)</f>
        <v/>
      </c>
      <c r="B54" s="21" t="str">
        <f>IF('INPUT '!B110="","",'INPUT '!B110)</f>
        <v/>
      </c>
      <c r="C54" s="21" t="str">
        <f>IF('INPUT '!C110="","",'INPUT '!C110)</f>
        <v/>
      </c>
      <c r="D54" s="105"/>
      <c r="E54" s="105"/>
      <c r="F54" s="21" t="str">
        <f>IF('INPUT '!G110="","",'INPUT '!G110)</f>
        <v/>
      </c>
      <c r="G54" s="60" t="str">
        <f t="shared" si="0"/>
        <v/>
      </c>
      <c r="H54" s="21" t="str">
        <f t="shared" si="1"/>
        <v/>
      </c>
    </row>
    <row r="55" spans="1:8">
      <c r="A55" s="44" t="str">
        <f>IF('INPUT '!A111="","",'INPUT '!A111)</f>
        <v/>
      </c>
      <c r="B55" s="21" t="str">
        <f>IF('INPUT '!B111="","",'INPUT '!B111)</f>
        <v/>
      </c>
      <c r="C55" s="21" t="str">
        <f>IF('INPUT '!C111="","",'INPUT '!C111)</f>
        <v/>
      </c>
      <c r="D55" s="105"/>
      <c r="E55" s="105"/>
      <c r="F55" s="21" t="str">
        <f>IF('INPUT '!G111="","",'INPUT '!G111)</f>
        <v/>
      </c>
      <c r="G55" s="60" t="str">
        <f t="shared" si="0"/>
        <v/>
      </c>
      <c r="H55" s="21" t="str">
        <f t="shared" si="1"/>
        <v/>
      </c>
    </row>
    <row r="56" spans="1:8">
      <c r="A56" s="44" t="str">
        <f>IF('INPUT '!A112="","",'INPUT '!A112)</f>
        <v/>
      </c>
      <c r="B56" s="21" t="str">
        <f>IF('INPUT '!B112="","",'INPUT '!B112)</f>
        <v/>
      </c>
      <c r="C56" s="21" t="str">
        <f>IF('INPUT '!C112="","",'INPUT '!C112)</f>
        <v/>
      </c>
      <c r="D56" s="105"/>
      <c r="E56" s="105"/>
      <c r="F56" s="21" t="str">
        <f>IF('INPUT '!G112="","",'INPUT '!G112)</f>
        <v/>
      </c>
      <c r="G56" s="60" t="str">
        <f t="shared" si="0"/>
        <v/>
      </c>
      <c r="H56" s="21" t="str">
        <f t="shared" si="1"/>
        <v/>
      </c>
    </row>
    <row r="57" spans="1:8" ht="13.5" thickBot="1">
      <c r="A57" s="47" t="str">
        <f>IF('INPUT '!A113="","",'INPUT '!A113)</f>
        <v/>
      </c>
      <c r="B57" s="29" t="str">
        <f>IF('INPUT '!B113="","",'INPUT '!B113)</f>
        <v/>
      </c>
      <c r="C57" s="29" t="str">
        <f>IF('INPUT '!C113="","",'INPUT '!C113)</f>
        <v/>
      </c>
      <c r="D57" s="108"/>
      <c r="E57" s="108"/>
      <c r="F57" s="29" t="str">
        <f>IF('INPUT '!G113="","",'INPUT '!G113)</f>
        <v/>
      </c>
      <c r="G57" s="63" t="str">
        <f t="shared" si="0"/>
        <v/>
      </c>
      <c r="H57" s="5" t="str">
        <f t="shared" si="1"/>
        <v/>
      </c>
    </row>
    <row r="58" spans="1:8">
      <c r="A58" s="43" t="str">
        <f>IF('INPUT '!A114="","",'INPUT '!A114)</f>
        <v>Wearing Course</v>
      </c>
      <c r="B58" s="30" t="str">
        <f>IF('INPUT '!B114="","",'INPUT '!B114)</f>
        <v>DSA 1</v>
      </c>
      <c r="C58" s="30" t="str">
        <f>IF('INPUT '!C114="","",'INPUT '!C114)</f>
        <v>16mm V Asphalt</v>
      </c>
      <c r="D58" s="104" t="s">
        <v>103</v>
      </c>
      <c r="E58" s="104">
        <v>0</v>
      </c>
      <c r="F58" s="30">
        <f>IF('INPUT '!G114="","",'INPUT '!G114)</f>
        <v>1296</v>
      </c>
      <c r="G58" s="59">
        <f t="shared" si="0"/>
        <v>1.5208684523341107E-2</v>
      </c>
      <c r="H58" s="31">
        <f t="shared" si="1"/>
        <v>0</v>
      </c>
    </row>
    <row r="59" spans="1:8">
      <c r="A59" s="44" t="str">
        <f>IF('INPUT '!A115="","",'INPUT '!A115)</f>
        <v/>
      </c>
      <c r="B59" s="21" t="str">
        <f>IF('INPUT '!B115="","",'INPUT '!B115)</f>
        <v>DSA 2</v>
      </c>
      <c r="C59" s="21" t="str">
        <f>IF('INPUT '!C115="","",'INPUT '!C115)</f>
        <v>16mm V Asphalt</v>
      </c>
      <c r="D59" s="105" t="s">
        <v>103</v>
      </c>
      <c r="E59" s="105">
        <v>0</v>
      </c>
      <c r="F59" s="21">
        <f>IF('INPUT '!G115="","",'INPUT '!G115)</f>
        <v>1800</v>
      </c>
      <c r="G59" s="60">
        <f t="shared" si="0"/>
        <v>2.1123172949084872E-2</v>
      </c>
      <c r="H59" s="32">
        <f t="shared" si="1"/>
        <v>0</v>
      </c>
    </row>
    <row r="60" spans="1:8">
      <c r="A60" s="44" t="str">
        <f>IF('INPUT '!A116="","",'INPUT '!A116)</f>
        <v/>
      </c>
      <c r="B60" s="21" t="str">
        <f>IF('INPUT '!B116="","",'INPUT '!B116)</f>
        <v/>
      </c>
      <c r="C60" s="21" t="str">
        <f>IF('INPUT '!C116="","",'INPUT '!C116)</f>
        <v/>
      </c>
      <c r="D60" s="105"/>
      <c r="E60" s="105"/>
      <c r="F60" s="21" t="str">
        <f>IF('INPUT '!G116="","",'INPUT '!G116)</f>
        <v/>
      </c>
      <c r="G60" s="60" t="str">
        <f t="shared" si="0"/>
        <v/>
      </c>
      <c r="H60" s="32" t="str">
        <f t="shared" si="1"/>
        <v/>
      </c>
    </row>
    <row r="61" spans="1:8">
      <c r="A61" s="44" t="str">
        <f>IF('INPUT '!A117="","",'INPUT '!A117)</f>
        <v/>
      </c>
      <c r="B61" s="21" t="str">
        <f>IF('INPUT '!B117="","",'INPUT '!B117)</f>
        <v/>
      </c>
      <c r="C61" s="21" t="str">
        <f>IF('INPUT '!C117="","",'INPUT '!C117)</f>
        <v/>
      </c>
      <c r="D61" s="105"/>
      <c r="E61" s="105"/>
      <c r="F61" s="21" t="str">
        <f>IF('INPUT '!G117="","",'INPUT '!G117)</f>
        <v/>
      </c>
      <c r="G61" s="60" t="str">
        <f t="shared" si="0"/>
        <v/>
      </c>
      <c r="H61" s="32" t="str">
        <f t="shared" si="1"/>
        <v/>
      </c>
    </row>
    <row r="62" spans="1:8">
      <c r="A62" s="44" t="str">
        <f>IF('INPUT '!A118="","",'INPUT '!A118)</f>
        <v/>
      </c>
      <c r="B62" s="21" t="str">
        <f>IF('INPUT '!B118="","",'INPUT '!B118)</f>
        <v/>
      </c>
      <c r="C62" s="21" t="str">
        <f>IF('INPUT '!C118="","",'INPUT '!C118)</f>
        <v/>
      </c>
      <c r="D62" s="105"/>
      <c r="E62" s="105"/>
      <c r="F62" s="21" t="str">
        <f>IF('INPUT '!G118="","",'INPUT '!G118)</f>
        <v/>
      </c>
      <c r="G62" s="60" t="str">
        <f t="shared" si="0"/>
        <v/>
      </c>
      <c r="H62" s="32" t="str">
        <f t="shared" si="1"/>
        <v/>
      </c>
    </row>
    <row r="63" spans="1:8">
      <c r="A63" s="44" t="str">
        <f>IF('INPUT '!A119="","",'INPUT '!A119)</f>
        <v/>
      </c>
      <c r="B63" s="21" t="str">
        <f>IF('INPUT '!B119="","",'INPUT '!B119)</f>
        <v/>
      </c>
      <c r="C63" s="21" t="str">
        <f>IF('INPUT '!C119="","",'INPUT '!C119)</f>
        <v/>
      </c>
      <c r="D63" s="105"/>
      <c r="E63" s="105"/>
      <c r="F63" s="21" t="str">
        <f>IF('INPUT '!G119="","",'INPUT '!G119)</f>
        <v/>
      </c>
      <c r="G63" s="60" t="str">
        <f t="shared" si="0"/>
        <v/>
      </c>
      <c r="H63" s="32" t="str">
        <f t="shared" si="1"/>
        <v/>
      </c>
    </row>
    <row r="64" spans="1:8">
      <c r="A64" s="44" t="str">
        <f>IF('INPUT '!A120="","",'INPUT '!A120)</f>
        <v/>
      </c>
      <c r="B64" s="21" t="str">
        <f>IF('INPUT '!B120="","",'INPUT '!B120)</f>
        <v/>
      </c>
      <c r="C64" s="21" t="str">
        <f>IF('INPUT '!C120="","",'INPUT '!C120)</f>
        <v/>
      </c>
      <c r="D64" s="105"/>
      <c r="E64" s="105"/>
      <c r="F64" s="21" t="str">
        <f>IF('INPUT '!G120="","",'INPUT '!G120)</f>
        <v/>
      </c>
      <c r="G64" s="60" t="str">
        <f t="shared" si="0"/>
        <v/>
      </c>
      <c r="H64" s="32" t="str">
        <f t="shared" si="1"/>
        <v/>
      </c>
    </row>
    <row r="65" spans="1:8" ht="13.5" thickBot="1">
      <c r="A65" s="45" t="str">
        <f>IF('INPUT '!A121="","",'INPUT '!A121)</f>
        <v/>
      </c>
      <c r="B65" s="33" t="str">
        <f>IF('INPUT '!B121="","",'INPUT '!B121)</f>
        <v/>
      </c>
      <c r="C65" s="33" t="str">
        <f>IF('INPUT '!C121="","",'INPUT '!C121)</f>
        <v/>
      </c>
      <c r="D65" s="106"/>
      <c r="E65" s="106"/>
      <c r="F65" s="33" t="str">
        <f>IF('INPUT '!G121="","",'INPUT '!G121)</f>
        <v/>
      </c>
      <c r="G65" s="61" t="str">
        <f t="shared" si="0"/>
        <v/>
      </c>
      <c r="H65" s="35" t="str">
        <f t="shared" si="1"/>
        <v/>
      </c>
    </row>
    <row r="66" spans="1:8">
      <c r="A66" s="64" t="str">
        <f>IF('INPUT '!A122="","",'INPUT '!A122)</f>
        <v>Sprayseal</v>
      </c>
      <c r="B66" s="28" t="str">
        <f>IF('INPUT '!B122="","",'INPUT '!B122)</f>
        <v>Pavement Type X1</v>
      </c>
      <c r="C66" s="28" t="str">
        <f>IF('INPUT '!C122="","",'INPUT '!C122)</f>
        <v/>
      </c>
      <c r="D66" s="107" t="s">
        <v>103</v>
      </c>
      <c r="E66" s="107">
        <v>0</v>
      </c>
      <c r="F66" s="28">
        <f>IF('INPUT '!G122="","",'INPUT '!G122)</f>
        <v>527.05882352941182</v>
      </c>
      <c r="G66" s="62">
        <f t="shared" si="0"/>
        <v>6.1850859354183156E-3</v>
      </c>
      <c r="H66" s="28">
        <f t="shared" si="1"/>
        <v>0</v>
      </c>
    </row>
    <row r="67" spans="1:8">
      <c r="A67" s="48" t="str">
        <f>IF('INPUT '!A123="","",'INPUT '!A123)</f>
        <v/>
      </c>
      <c r="B67" s="21" t="str">
        <f>IF('INPUT '!B123="","",'INPUT '!B123)</f>
        <v>Pavement Type X2</v>
      </c>
      <c r="C67" s="21" t="str">
        <f>IF('INPUT '!C123="","",'INPUT '!C123)</f>
        <v/>
      </c>
      <c r="D67" s="105" t="s">
        <v>103</v>
      </c>
      <c r="E67" s="105">
        <v>0</v>
      </c>
      <c r="F67" s="21">
        <f>IF('INPUT '!G123="","",'INPUT '!G123)</f>
        <v>39.529411764705891</v>
      </c>
      <c r="G67" s="60">
        <f t="shared" si="0"/>
        <v>4.6388144515637376E-4</v>
      </c>
      <c r="H67" s="21">
        <f t="shared" si="1"/>
        <v>0</v>
      </c>
    </row>
    <row r="68" spans="1:8">
      <c r="A68" s="48" t="str">
        <f>IF('INPUT '!A124="","",'INPUT '!A124)</f>
        <v/>
      </c>
      <c r="B68" s="21" t="str">
        <f>IF('INPUT '!B124="","",'INPUT '!B124)</f>
        <v>Pavement Type X3</v>
      </c>
      <c r="C68" s="21" t="str">
        <f>IF('INPUT '!C124="","",'INPUT '!C124)</f>
        <v/>
      </c>
      <c r="D68" s="105" t="s">
        <v>103</v>
      </c>
      <c r="E68" s="105">
        <v>0</v>
      </c>
      <c r="F68" s="21">
        <f>IF('INPUT '!G124="","",'INPUT '!G124)</f>
        <v>13.176470588235293</v>
      </c>
      <c r="G68" s="60">
        <f t="shared" si="0"/>
        <v>1.5462714838545787E-4</v>
      </c>
      <c r="H68" s="21">
        <f t="shared" si="1"/>
        <v>0</v>
      </c>
    </row>
    <row r="69" spans="1:8">
      <c r="A69" s="48" t="str">
        <f>IF('INPUT '!A125="","",'INPUT '!A125)</f>
        <v/>
      </c>
      <c r="B69" s="21" t="str">
        <f>IF('INPUT '!B125="","",'INPUT '!B125)</f>
        <v>Pavement Type X4</v>
      </c>
      <c r="C69" s="21" t="str">
        <f>IF('INPUT '!C125="","",'INPUT '!C125)</f>
        <v/>
      </c>
      <c r="D69" s="105" t="s">
        <v>103</v>
      </c>
      <c r="E69" s="105">
        <v>0</v>
      </c>
      <c r="F69" s="21">
        <f>IF('INPUT '!G125="","",'INPUT '!G125)</f>
        <v>52.705882352941174</v>
      </c>
      <c r="G69" s="60">
        <f t="shared" si="0"/>
        <v>6.185085935418315E-4</v>
      </c>
      <c r="H69" s="21">
        <f t="shared" si="1"/>
        <v>0</v>
      </c>
    </row>
    <row r="70" spans="1:8">
      <c r="A70" s="48" t="str">
        <f>IF('INPUT '!A126="","",'INPUT '!A126)</f>
        <v/>
      </c>
      <c r="B70" s="21" t="str">
        <f>IF('INPUT '!B126="","",'INPUT '!B126)</f>
        <v/>
      </c>
      <c r="C70" s="21" t="str">
        <f>IF('INPUT '!C126="","",'INPUT '!C126)</f>
        <v/>
      </c>
      <c r="D70" s="105"/>
      <c r="E70" s="105"/>
      <c r="F70" s="21" t="str">
        <f>IF('INPUT '!G126="","",'INPUT '!G126)</f>
        <v/>
      </c>
      <c r="G70" s="60" t="str">
        <f t="shared" si="0"/>
        <v/>
      </c>
      <c r="H70" s="21" t="str">
        <f t="shared" si="1"/>
        <v/>
      </c>
    </row>
    <row r="71" spans="1:8">
      <c r="A71" s="48" t="str">
        <f>IF('INPUT '!A127="","",'INPUT '!A127)</f>
        <v/>
      </c>
      <c r="B71" s="21" t="str">
        <f>IF('INPUT '!B127="","",'INPUT '!B127)</f>
        <v/>
      </c>
      <c r="C71" s="21" t="str">
        <f>IF('INPUT '!C127="","",'INPUT '!C127)</f>
        <v/>
      </c>
      <c r="D71" s="105"/>
      <c r="E71" s="105"/>
      <c r="F71" s="21" t="str">
        <f>IF('INPUT '!G127="","",'INPUT '!G127)</f>
        <v/>
      </c>
      <c r="G71" s="60" t="str">
        <f t="shared" si="0"/>
        <v/>
      </c>
      <c r="H71" s="21" t="str">
        <f t="shared" si="1"/>
        <v/>
      </c>
    </row>
    <row r="72" spans="1:8">
      <c r="A72" s="48" t="str">
        <f>IF('INPUT '!A128="","",'INPUT '!A128)</f>
        <v/>
      </c>
      <c r="B72" s="21" t="str">
        <f>IF('INPUT '!B128="","",'INPUT '!B128)</f>
        <v/>
      </c>
      <c r="C72" s="21" t="str">
        <f>IF('INPUT '!C128="","",'INPUT '!C128)</f>
        <v/>
      </c>
      <c r="D72" s="105"/>
      <c r="E72" s="105"/>
      <c r="F72" s="21" t="str">
        <f>IF('INPUT '!G128="","",'INPUT '!G128)</f>
        <v/>
      </c>
      <c r="G72" s="60" t="str">
        <f t="shared" si="0"/>
        <v/>
      </c>
      <c r="H72" s="21" t="str">
        <f t="shared" si="1"/>
        <v/>
      </c>
    </row>
    <row r="73" spans="1:8">
      <c r="A73" s="48" t="str">
        <f>IF('INPUT '!A129="","",'INPUT '!A129)</f>
        <v/>
      </c>
      <c r="B73" s="21" t="str">
        <f>IF('INPUT '!B129="","",'INPUT '!B129)</f>
        <v/>
      </c>
      <c r="C73" s="21" t="str">
        <f>IF('INPUT '!C129="","",'INPUT '!C129)</f>
        <v/>
      </c>
      <c r="D73" s="105"/>
      <c r="E73" s="105"/>
      <c r="F73" s="21" t="str">
        <f>IF('INPUT '!G129="","",'INPUT '!G129)</f>
        <v/>
      </c>
      <c r="G73" s="60" t="str">
        <f t="shared" si="0"/>
        <v/>
      </c>
      <c r="H73" s="42" t="str">
        <f t="shared" si="1"/>
        <v/>
      </c>
    </row>
    <row r="74" spans="1:8" ht="13.5" thickBot="1">
      <c r="E74" s="4" t="s">
        <v>6</v>
      </c>
      <c r="F74">
        <f>SUM(F10:F73)</f>
        <v>85214.470588235286</v>
      </c>
      <c r="G74" s="4" t="s">
        <v>8</v>
      </c>
      <c r="H74" s="20">
        <f>SUM(H10:H73)</f>
        <v>0.84774334102327287</v>
      </c>
    </row>
    <row r="75" spans="1:8">
      <c r="H75" s="6">
        <f>VLOOKUP(H74,'Pavement Lookup'!A1:C102,3,TRUE)</f>
        <v>0.192</v>
      </c>
    </row>
  </sheetData>
  <sheetProtection password="F70E" sheet="1" objects="1" scenarios="1"/>
  <protectedRanges>
    <protectedRange sqref="E10:E73" name="mix rating_1"/>
    <protectedRange sqref="D10:D73" name="mix info_1"/>
  </protectedRanges>
  <mergeCells count="3">
    <mergeCell ref="A8:C8"/>
    <mergeCell ref="D8:E8"/>
    <mergeCell ref="F8:H8"/>
  </mergeCells>
  <hyperlinks>
    <hyperlink ref="D1" location="'INPUT '!A1" display="Return to INPUT"/>
  </hyperlinks>
  <pageMargins left="0.75" right="0.75" top="1" bottom="1" header="0.5" footer="0.5"/>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sheetPr>
    <tabColor rgb="FF3366FF"/>
  </sheetPr>
  <dimension ref="A1:D32"/>
  <sheetViews>
    <sheetView workbookViewId="0">
      <selection activeCell="C7" sqref="C7"/>
    </sheetView>
  </sheetViews>
  <sheetFormatPr defaultRowHeight="12.75"/>
  <cols>
    <col min="1" max="1" width="40.42578125" customWidth="1"/>
    <col min="2" max="2" width="10" bestFit="1" customWidth="1"/>
    <col min="3" max="3" width="17.28515625" bestFit="1" customWidth="1"/>
  </cols>
  <sheetData>
    <row r="1" spans="1:4" ht="25.5">
      <c r="A1" s="118" t="str">
        <f>'INPUT '!B47</f>
        <v>Clock Works</v>
      </c>
      <c r="D1" s="11" t="s">
        <v>22</v>
      </c>
    </row>
    <row r="2" spans="1:4">
      <c r="A2" s="1" t="s">
        <v>13</v>
      </c>
      <c r="B2" s="1" t="s">
        <v>14</v>
      </c>
      <c r="C2" s="2" t="s">
        <v>15</v>
      </c>
    </row>
    <row r="3" spans="1:4">
      <c r="A3" s="117" t="s">
        <v>190</v>
      </c>
      <c r="B3" s="1">
        <f>IF('INPUT '!B142="","",'INPUT '!B142)</f>
        <v>1</v>
      </c>
      <c r="C3" s="117">
        <v>0</v>
      </c>
    </row>
    <row r="4" spans="1:4">
      <c r="A4" s="117" t="str">
        <f>IF('INPUT '!A143="","",'INPUT '!A143)</f>
        <v>Tenderer Nominated</v>
      </c>
      <c r="B4" s="1">
        <f>IF('INPUT '!B143="","",'INPUT '!B143)</f>
        <v>1</v>
      </c>
      <c r="C4" s="117">
        <v>0</v>
      </c>
    </row>
    <row r="5" spans="1:4">
      <c r="A5" s="1" t="str">
        <f>IF('INPUT '!A144="","",'INPUT '!A144)</f>
        <v>Green' Street Lighting</v>
      </c>
      <c r="B5" s="1">
        <f>IF('INPUT '!B144="","",'INPUT '!B144)</f>
        <v>10</v>
      </c>
      <c r="C5" s="117">
        <v>0</v>
      </c>
    </row>
    <row r="6" spans="1:4">
      <c r="A6" s="1" t="str">
        <f>IF('INPUT '!A145="","",'INPUT '!A145)</f>
        <v>Road Furniture made from Recycled Materials</v>
      </c>
      <c r="B6" s="1">
        <f>IF('INPUT '!B145="","",'INPUT '!B145)</f>
        <v>6</v>
      </c>
      <c r="C6" s="117">
        <v>6</v>
      </c>
    </row>
    <row r="7" spans="1:4">
      <c r="A7" s="1" t="str">
        <f>IF('INPUT '!A146="","",'INPUT '!A146)</f>
        <v>Low Embodied Carbon Stormwater Piping</v>
      </c>
      <c r="B7" s="1">
        <f>IF('INPUT '!B146="","",'INPUT '!B146)</f>
        <v>4</v>
      </c>
      <c r="C7" s="117">
        <v>4</v>
      </c>
    </row>
    <row r="8" spans="1:4">
      <c r="A8" s="1" t="str">
        <f>IF('INPUT '!A147="","",'INPUT '!A147)</f>
        <v>Infrastructure reuse</v>
      </c>
      <c r="B8" s="1">
        <f>IF('INPUT '!B147="","",'INPUT '!B147)</f>
        <v>6</v>
      </c>
      <c r="C8" s="117">
        <v>0</v>
      </c>
    </row>
    <row r="9" spans="1:4">
      <c r="A9" s="1" t="str">
        <f>IF('INPUT '!A148="","",'INPUT '!A148)</f>
        <v>Manufactured Sand</v>
      </c>
      <c r="B9" s="1">
        <f>IF('INPUT '!B148="","",'INPUT '!B148)</f>
        <v>2</v>
      </c>
      <c r="C9" s="117">
        <v>2</v>
      </c>
    </row>
    <row r="10" spans="1:4">
      <c r="A10" s="1" t="str">
        <f>IF('INPUT '!A149="","",'INPUT '!A149)</f>
        <v>Low Embodied Carbon Noise Walls</v>
      </c>
      <c r="B10" s="1">
        <f>IF('INPUT '!B149="","",'INPUT '!B149)</f>
        <v>4</v>
      </c>
      <c r="C10" s="117">
        <v>0</v>
      </c>
    </row>
    <row r="11" spans="1:4">
      <c r="A11" s="1" t="str">
        <f>IF('INPUT '!A150="","",'INPUT '!A150)</f>
        <v>Solar Panels</v>
      </c>
      <c r="B11" s="1">
        <f>IF('INPUT '!B150="","",'INPUT '!B150)</f>
        <v>8</v>
      </c>
      <c r="C11" s="117">
        <v>0</v>
      </c>
    </row>
    <row r="12" spans="1:4">
      <c r="A12" s="1" t="str">
        <f>IF('INPUT '!A151="","",'INPUT '!A151)</f>
        <v/>
      </c>
      <c r="B12" s="1" t="str">
        <f>IF('INPUT '!B151="","",'INPUT '!B151)</f>
        <v/>
      </c>
      <c r="C12" s="117"/>
    </row>
    <row r="13" spans="1:4">
      <c r="A13" s="1" t="str">
        <f>IF('INPUT '!A152="","",'INPUT '!A152)</f>
        <v/>
      </c>
      <c r="B13" s="1" t="str">
        <f>IF('INPUT '!B152="","",'INPUT '!B152)</f>
        <v/>
      </c>
      <c r="C13" s="117"/>
    </row>
    <row r="14" spans="1:4">
      <c r="A14" s="1" t="str">
        <f>IF('INPUT '!A153="","",'INPUT '!A153)</f>
        <v/>
      </c>
      <c r="B14" s="1" t="str">
        <f>IF('INPUT '!B153="","",'INPUT '!B153)</f>
        <v/>
      </c>
      <c r="C14" s="117"/>
    </row>
    <row r="15" spans="1:4">
      <c r="A15" s="1" t="str">
        <f>IF('INPUT '!A154="","",'INPUT '!A154)</f>
        <v/>
      </c>
      <c r="B15" s="1" t="str">
        <f>IF('INPUT '!B154="","",'INPUT '!B154)</f>
        <v/>
      </c>
      <c r="C15" s="117"/>
    </row>
    <row r="16" spans="1:4">
      <c r="A16" s="1" t="str">
        <f>IF('INPUT '!A155="","",'INPUT '!A155)</f>
        <v/>
      </c>
      <c r="B16" s="1" t="str">
        <f>IF('INPUT '!B155="","",'INPUT '!B155)</f>
        <v/>
      </c>
      <c r="C16" s="117"/>
    </row>
    <row r="17" spans="1:3">
      <c r="A17" s="1" t="str">
        <f>IF('INPUT '!A156="","",'INPUT '!A156)</f>
        <v/>
      </c>
      <c r="B17" s="1" t="str">
        <f>IF('INPUT '!B156="","",'INPUT '!B156)</f>
        <v/>
      </c>
      <c r="C17" s="117"/>
    </row>
    <row r="18" spans="1:3">
      <c r="A18" s="1" t="str">
        <f>IF('INPUT '!A157="","",'INPUT '!A157)</f>
        <v/>
      </c>
      <c r="B18" s="1" t="str">
        <f>IF('INPUT '!B157="","",'INPUT '!B157)</f>
        <v/>
      </c>
      <c r="C18" s="117"/>
    </row>
    <row r="19" spans="1:3">
      <c r="A19" s="1" t="str">
        <f>IF('INPUT '!A158="","",'INPUT '!A158)</f>
        <v/>
      </c>
      <c r="B19" s="1" t="str">
        <f>IF('INPUT '!B158="","",'INPUT '!B158)</f>
        <v/>
      </c>
      <c r="C19" s="117"/>
    </row>
    <row r="20" spans="1:3">
      <c r="A20" s="1" t="str">
        <f>IF('INPUT '!A159="","",'INPUT '!A159)</f>
        <v/>
      </c>
      <c r="B20" s="1" t="str">
        <f>IF('INPUT '!B159="","",'INPUT '!B159)</f>
        <v/>
      </c>
      <c r="C20" s="117"/>
    </row>
    <row r="21" spans="1:3">
      <c r="A21" s="1" t="str">
        <f>IF('INPUT '!A160="","",'INPUT '!A160)</f>
        <v/>
      </c>
      <c r="B21" s="1" t="str">
        <f>IF('INPUT '!B160="","",'INPUT '!B160)</f>
        <v/>
      </c>
      <c r="C21" s="117"/>
    </row>
    <row r="22" spans="1:3">
      <c r="A22" s="1" t="str">
        <f>IF('INPUT '!A161="","",'INPUT '!A161)</f>
        <v/>
      </c>
      <c r="B22" s="1" t="str">
        <f>IF('INPUT '!B161="","",'INPUT '!B161)</f>
        <v/>
      </c>
      <c r="C22" s="117"/>
    </row>
    <row r="23" spans="1:3">
      <c r="A23" s="1" t="str">
        <f>IF('INPUT '!A162="","",'INPUT '!A162)</f>
        <v/>
      </c>
      <c r="B23" s="1" t="str">
        <f>IF('INPUT '!B162="","",'INPUT '!B162)</f>
        <v/>
      </c>
      <c r="C23" s="117"/>
    </row>
    <row r="24" spans="1:3">
      <c r="A24" s="1" t="str">
        <f>IF('INPUT '!A163="","",'INPUT '!A163)</f>
        <v/>
      </c>
      <c r="B24" s="1" t="str">
        <f>IF('INPUT '!B163="","",'INPUT '!B163)</f>
        <v/>
      </c>
      <c r="C24" s="117"/>
    </row>
    <row r="25" spans="1:3">
      <c r="A25" s="1" t="str">
        <f>IF('INPUT '!A164="","",'INPUT '!A164)</f>
        <v/>
      </c>
      <c r="B25" s="1" t="str">
        <f>IF('INPUT '!B164="","",'INPUT '!B164)</f>
        <v/>
      </c>
      <c r="C25" s="117"/>
    </row>
    <row r="26" spans="1:3">
      <c r="A26" s="1" t="str">
        <f>IF('INPUT '!A165="","",'INPUT '!A165)</f>
        <v/>
      </c>
      <c r="B26" s="1" t="str">
        <f>IF('INPUT '!B165="","",'INPUT '!B165)</f>
        <v/>
      </c>
      <c r="C26" s="117"/>
    </row>
    <row r="27" spans="1:3">
      <c r="A27" s="1" t="str">
        <f>IF('INPUT '!A166="","",'INPUT '!A166)</f>
        <v/>
      </c>
      <c r="B27" s="1" t="str">
        <f>IF('INPUT '!B166="","",'INPUT '!B166)</f>
        <v/>
      </c>
      <c r="C27" s="117"/>
    </row>
    <row r="28" spans="1:3">
      <c r="A28" s="1" t="str">
        <f>IF('INPUT '!A167="","",'INPUT '!A167)</f>
        <v/>
      </c>
      <c r="B28" s="1" t="str">
        <f>IF('INPUT '!B167="","",'INPUT '!B167)</f>
        <v/>
      </c>
      <c r="C28" s="117"/>
    </row>
    <row r="29" spans="1:3">
      <c r="A29" s="1" t="str">
        <f>IF('INPUT '!A168="","",'INPUT '!A168)</f>
        <v/>
      </c>
      <c r="B29" s="1" t="str">
        <f>IF('INPUT '!B168="","",'INPUT '!B168)</f>
        <v/>
      </c>
      <c r="C29" s="117"/>
    </row>
    <row r="30" spans="1:3">
      <c r="A30" s="1" t="str">
        <f>IF('INPUT '!A169="","",'INPUT '!A169)</f>
        <v/>
      </c>
      <c r="B30" s="1" t="str">
        <f>IF('INPUT '!B169="","",'INPUT '!B169)</f>
        <v/>
      </c>
      <c r="C30" s="117"/>
    </row>
    <row r="31" spans="1:3">
      <c r="A31" s="1" t="str">
        <f>IF('INPUT '!A170="","",'INPUT '!A170)</f>
        <v/>
      </c>
      <c r="B31" s="1" t="str">
        <f>IF('INPUT '!B170="","",'INPUT '!B170)</f>
        <v/>
      </c>
      <c r="C31" s="117"/>
    </row>
    <row r="32" spans="1:3">
      <c r="A32" t="s">
        <v>12</v>
      </c>
      <c r="B32">
        <f>SUM(B3:B31)</f>
        <v>42</v>
      </c>
      <c r="C32">
        <f>SUM(C3:C31)</f>
        <v>12</v>
      </c>
    </row>
  </sheetData>
  <sheetProtection password="F70E" sheet="1" objects="1" scenarios="1"/>
  <protectedRanges>
    <protectedRange sqref="A3:A4" name="Tender Nominated"/>
    <protectedRange sqref="C3:C31" name="Tender Scores"/>
  </protectedRanges>
  <hyperlinks>
    <hyperlink ref="D1" location="'INPUT '!A1" display="Return to INPUT"/>
  </hyperlink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codeName="Sheet1"/>
  <dimension ref="A1:M21"/>
  <sheetViews>
    <sheetView zoomScale="85" zoomScaleNormal="85" workbookViewId="0">
      <selection activeCell="A12" sqref="A12:K12"/>
    </sheetView>
  </sheetViews>
  <sheetFormatPr defaultRowHeight="12.75"/>
  <cols>
    <col min="1" max="1" width="30.28515625" customWidth="1"/>
    <col min="2" max="2" width="12.42578125" customWidth="1"/>
    <col min="3" max="3" width="22.28515625" bestFit="1" customWidth="1"/>
    <col min="4" max="4" width="22" customWidth="1"/>
    <col min="5" max="6" width="22.28515625" bestFit="1" customWidth="1"/>
    <col min="7" max="7" width="16.5703125" customWidth="1"/>
    <col min="8" max="8" width="14.42578125" customWidth="1"/>
    <col min="9" max="9" width="14.28515625" hidden="1" customWidth="1"/>
    <col min="10" max="10" width="22.42578125" customWidth="1"/>
    <col min="11" max="11" width="24.42578125" customWidth="1"/>
    <col min="12" max="12" width="0" hidden="1" customWidth="1"/>
    <col min="13" max="13" width="7.85546875" customWidth="1"/>
    <col min="14" max="14" width="7.5703125" customWidth="1"/>
  </cols>
  <sheetData>
    <row r="1" spans="1:13" ht="15">
      <c r="A1" s="22"/>
      <c r="B1" s="22"/>
      <c r="C1" s="22"/>
      <c r="D1" s="22"/>
      <c r="E1" s="22"/>
      <c r="F1" s="22"/>
      <c r="G1" s="22"/>
      <c r="M1" s="97" t="s">
        <v>20</v>
      </c>
    </row>
    <row r="2" spans="1:13" ht="15">
      <c r="A2" s="82" t="s">
        <v>165</v>
      </c>
      <c r="B2" s="129" t="str">
        <f>'INPUT '!B2:D2</f>
        <v>Main Street, Smithville 1.2km Duplication</v>
      </c>
      <c r="C2" s="129"/>
      <c r="D2" s="129"/>
      <c r="E2" s="129"/>
      <c r="F2" s="22"/>
      <c r="G2" s="22"/>
      <c r="M2" s="97" t="s">
        <v>19</v>
      </c>
    </row>
    <row r="3" spans="1:13" ht="20.25" customHeight="1">
      <c r="A3" s="22"/>
      <c r="B3" s="22"/>
      <c r="C3" s="22"/>
      <c r="D3" s="22"/>
      <c r="E3" s="22"/>
      <c r="F3" s="22"/>
      <c r="G3" s="22"/>
      <c r="M3" s="97"/>
    </row>
    <row r="4" spans="1:13" ht="21" customHeight="1">
      <c r="A4" s="82" t="s">
        <v>98</v>
      </c>
      <c r="G4" s="22"/>
      <c r="M4" s="97"/>
    </row>
    <row r="6" spans="1:13" ht="60">
      <c r="A6" s="82" t="s">
        <v>89</v>
      </c>
      <c r="B6" s="83" t="s">
        <v>64</v>
      </c>
      <c r="C6" s="84" t="s">
        <v>11</v>
      </c>
      <c r="D6" s="84" t="s">
        <v>90</v>
      </c>
      <c r="E6" s="88" t="s">
        <v>92</v>
      </c>
      <c r="F6" s="88" t="s">
        <v>93</v>
      </c>
      <c r="G6" s="88" t="s">
        <v>94</v>
      </c>
      <c r="H6" s="84" t="s">
        <v>18</v>
      </c>
      <c r="I6" s="86" t="s">
        <v>91</v>
      </c>
      <c r="J6" s="88" t="s">
        <v>95</v>
      </c>
      <c r="K6" s="85" t="s">
        <v>17</v>
      </c>
    </row>
    <row r="7" spans="1:13" ht="15.75">
      <c r="A7" s="22" t="str">
        <f>'INPUT '!B26</f>
        <v>ABC Construction</v>
      </c>
      <c r="B7" s="22" t="str">
        <f>IF('INPUT '!E26&gt;0,"No","Yes")</f>
        <v>Yes</v>
      </c>
      <c r="C7" s="23">
        <f>IF(B7="No","",'T1 Pavement'!H75)</f>
        <v>2.1</v>
      </c>
      <c r="D7" s="23">
        <f>IF(B7="No","",'T1 Other'!C32/'T1 Other'!B32*'INPUT '!B8)</f>
        <v>0.19047619047619047</v>
      </c>
      <c r="E7" s="23">
        <f>IF(B7="No","",IF('INPUT '!C26="No","Complete Evaluation",SUM(C7:D7)))</f>
        <v>2.2904761904761903</v>
      </c>
      <c r="F7" s="23">
        <f>IF(H7="No","",E7-$E$17)</f>
        <v>1.527047619047619</v>
      </c>
      <c r="G7" s="109">
        <v>40100000</v>
      </c>
      <c r="H7" s="110" t="s">
        <v>20</v>
      </c>
      <c r="I7" s="24">
        <f>IF(H7="No","",G7)</f>
        <v>40100000</v>
      </c>
      <c r="J7" s="87">
        <f>IF(H7="No","",F7/100*$I$17)</f>
        <v>579514.57142857136</v>
      </c>
      <c r="K7" s="89">
        <f>IF(H7="No","",G7-J7)</f>
        <v>39520485.428571425</v>
      </c>
    </row>
    <row r="8" spans="1:13" ht="15.75">
      <c r="A8" s="22" t="str">
        <f>'INPUT '!B29</f>
        <v>ABC Construction (SP)</v>
      </c>
      <c r="B8" s="22" t="str">
        <f>IF('INPUT '!E29&gt;0,"No","Yes")</f>
        <v>Yes</v>
      </c>
      <c r="C8" s="23">
        <f>IF(B8="No","",'T2 Pavement'!H75)</f>
        <v>2.34</v>
      </c>
      <c r="D8" s="23">
        <f>IF(B8="No","",'T2 Other'!C32/'T2 Other'!B32*'INPUT '!B8)</f>
        <v>0.76190476190476186</v>
      </c>
      <c r="E8" s="23">
        <f>IF(B8="No","",IF('INPUT '!C29="No","Complete Evaluation",SUM(C8:D8)))</f>
        <v>3.1019047619047617</v>
      </c>
      <c r="F8" s="23">
        <f>IF(H8="No","",E8-$E$17)</f>
        <v>2.3384761904761904</v>
      </c>
      <c r="G8" s="109">
        <v>40258000</v>
      </c>
      <c r="H8" s="110" t="s">
        <v>20</v>
      </c>
      <c r="I8" s="24">
        <f t="shared" ref="I8:I16" si="0">IF(H8="No","",G8)</f>
        <v>40258000</v>
      </c>
      <c r="J8" s="87">
        <f t="shared" ref="J8:J16" si="1">IF(H8="No","",F8/100*$I$17)</f>
        <v>887451.71428571432</v>
      </c>
      <c r="K8" s="89">
        <f t="shared" ref="K8:K16" si="2">IF(H8="No","",G8-J8)</f>
        <v>39370548.285714284</v>
      </c>
    </row>
    <row r="9" spans="1:13" ht="15.75">
      <c r="A9" s="22" t="str">
        <f>'INPUT '!B32</f>
        <v>Road Builder</v>
      </c>
      <c r="B9" s="22" t="str">
        <f>IF('INPUT '!E32&gt;0,"No","Yes")</f>
        <v>Yes</v>
      </c>
      <c r="C9" s="23">
        <f>IF(B9="No","",'T3 Pavement'!H75)</f>
        <v>0.21600000000000003</v>
      </c>
      <c r="D9" s="23">
        <f>IF(B9="No","",'T3 Other'!C32/'T3 Other'!B32*'INPUT '!B8)</f>
        <v>0.5714285714285714</v>
      </c>
      <c r="E9" s="23">
        <f>IF(B9="No","",IF('INPUT '!C32="No","Complete Evaluation",SUM(C9:D9)))</f>
        <v>0.78742857142857137</v>
      </c>
      <c r="F9" s="23">
        <f t="shared" ref="F9:F16" si="3">IF(H9="No","",E9-$E$17)</f>
        <v>2.4000000000000021E-2</v>
      </c>
      <c r="G9" s="109">
        <v>39600000</v>
      </c>
      <c r="H9" s="110" t="s">
        <v>20</v>
      </c>
      <c r="I9" s="24">
        <f t="shared" si="0"/>
        <v>39600000</v>
      </c>
      <c r="J9" s="87">
        <f t="shared" si="1"/>
        <v>9108.0000000000091</v>
      </c>
      <c r="K9" s="89">
        <f t="shared" si="2"/>
        <v>39590892</v>
      </c>
    </row>
    <row r="10" spans="1:13" ht="15.75">
      <c r="A10" s="22" t="str">
        <f>'INPUT '!B35</f>
        <v>Road Builder (SP)</v>
      </c>
      <c r="B10" s="22" t="str">
        <f>IF('INPUT '!E35&gt;0,"No","Yes")</f>
        <v>Yes</v>
      </c>
      <c r="C10" s="23">
        <f>IF(B10="No","",'T4 Pavement'!H75)</f>
        <v>2.2800000000000002</v>
      </c>
      <c r="D10" s="23">
        <f>IF(B10="No","",'T4 Other'!C32/'T4 Other'!B32*'INPUT '!B8)</f>
        <v>1.1904761904761905</v>
      </c>
      <c r="E10" s="23">
        <f>IF(B10="No","",IF('INPUT '!C35="No","Complete Evaluation",SUM(C10:D10)))</f>
        <v>3.4704761904761909</v>
      </c>
      <c r="F10" s="23">
        <f t="shared" si="3"/>
        <v>2.7070476190476196</v>
      </c>
      <c r="G10" s="109">
        <v>39636900</v>
      </c>
      <c r="H10" s="110" t="s">
        <v>20</v>
      </c>
      <c r="I10" s="24">
        <f t="shared" si="0"/>
        <v>39636900</v>
      </c>
      <c r="J10" s="87">
        <f t="shared" si="1"/>
        <v>1027324.5714285717</v>
      </c>
      <c r="K10" s="89">
        <f t="shared" si="2"/>
        <v>38609575.428571425</v>
      </c>
    </row>
    <row r="11" spans="1:13" ht="15.75">
      <c r="A11" s="22" t="str">
        <f>'INPUT '!B38</f>
        <v>Gantt Roads</v>
      </c>
      <c r="B11" s="22" t="str">
        <f>IF('INPUT '!E38&gt;0,"No","Yes")</f>
        <v>Yes</v>
      </c>
      <c r="C11" s="23">
        <f>IF(B11="No","",'T5 Pavement'!H75)</f>
        <v>1.1280000000000001</v>
      </c>
      <c r="D11" s="23">
        <f>IF(B11="No","",'T5 Other'!C32/'T5 Other'!B32*'INPUT '!B8)</f>
        <v>0.2857142857142857</v>
      </c>
      <c r="E11" s="23">
        <f>IF(B11="No","",IF('INPUT '!C38="No","Complete Evaluation",SUM(C11:D11)))</f>
        <v>1.4137142857142857</v>
      </c>
      <c r="F11" s="23">
        <f t="shared" si="3"/>
        <v>0.65028571428571436</v>
      </c>
      <c r="G11" s="109">
        <v>38300000</v>
      </c>
      <c r="H11" s="110" t="s">
        <v>20</v>
      </c>
      <c r="I11" s="24">
        <f t="shared" si="0"/>
        <v>38300000</v>
      </c>
      <c r="J11" s="87">
        <f t="shared" si="1"/>
        <v>246783.42857142861</v>
      </c>
      <c r="K11" s="89">
        <f t="shared" si="2"/>
        <v>38053216.571428575</v>
      </c>
    </row>
    <row r="12" spans="1:13" ht="15.75">
      <c r="A12" s="22" t="str">
        <f>'INPUT '!B41</f>
        <v>Gantt Roads (SP)</v>
      </c>
      <c r="B12" s="22" t="str">
        <f>IF('INPUT '!E41&gt;0,"No","Yes")</f>
        <v>Yes</v>
      </c>
      <c r="C12" s="23">
        <f>IF(B12="No","",'T6 Pavement'!H75)</f>
        <v>2.0700000000000003</v>
      </c>
      <c r="D12" s="23">
        <f>IF(B12="No","",'T6 Other'!C32/'T6 Other'!B32*'INPUT '!B8)</f>
        <v>1.1428571428571428</v>
      </c>
      <c r="E12" s="23">
        <f>IF(B12="No","",IF('INPUT '!C41="No","Complete Evaluation",SUM(C12:D12)))</f>
        <v>3.2128571428571431</v>
      </c>
      <c r="F12" s="23">
        <f t="shared" si="3"/>
        <v>2.4494285714285717</v>
      </c>
      <c r="G12" s="109">
        <v>38508900</v>
      </c>
      <c r="H12" s="110" t="s">
        <v>20</v>
      </c>
      <c r="I12" s="24">
        <f t="shared" si="0"/>
        <v>38508900</v>
      </c>
      <c r="J12" s="87">
        <f t="shared" si="1"/>
        <v>929558.14285714296</v>
      </c>
      <c r="K12" s="89">
        <f t="shared" si="2"/>
        <v>37579341.857142858</v>
      </c>
    </row>
    <row r="13" spans="1:13" ht="15.75">
      <c r="A13" s="22" t="str">
        <f>'INPUT '!B44</f>
        <v>Sun Builders</v>
      </c>
      <c r="B13" s="22" t="str">
        <f>IF('INPUT '!E44&gt;0,"No","Yes")</f>
        <v>Yes</v>
      </c>
      <c r="C13" s="23">
        <f>IF(B13="No","",'T7 Pavement'!H75)</f>
        <v>1.1280000000000001</v>
      </c>
      <c r="D13" s="23">
        <f>IF(B13="No","",'T7 Other'!C32/'T7 Other'!B32*'INPUT '!B8)</f>
        <v>0.42857142857142855</v>
      </c>
      <c r="E13" s="23">
        <f>IF(B13="No","",IF('INPUT '!C44="No","Complete Evaluation",SUM(C13:D13)))</f>
        <v>1.5565714285714287</v>
      </c>
      <c r="F13" s="23">
        <f t="shared" si="3"/>
        <v>0.79314285714285737</v>
      </c>
      <c r="G13" s="109">
        <v>37950000</v>
      </c>
      <c r="H13" s="110" t="s">
        <v>20</v>
      </c>
      <c r="I13" s="24">
        <f t="shared" si="0"/>
        <v>37950000</v>
      </c>
      <c r="J13" s="87">
        <f t="shared" si="1"/>
        <v>300997.71428571438</v>
      </c>
      <c r="K13" s="89">
        <f t="shared" si="2"/>
        <v>37649002.285714284</v>
      </c>
    </row>
    <row r="14" spans="1:13" ht="15.75">
      <c r="A14" s="22" t="str">
        <f>'INPUT '!B47</f>
        <v>Clock Works</v>
      </c>
      <c r="B14" s="22" t="str">
        <f>IF('INPUT '!E47&gt;0,"No","Yes")</f>
        <v>Yes</v>
      </c>
      <c r="C14" s="23">
        <f>IF(B14="No","",'T8 Pavement'!H75)</f>
        <v>0.192</v>
      </c>
      <c r="D14" s="23">
        <f>IF(B14="No","",'T8 Other'!C32/'T8 Other'!B32*'INPUT '!B8)</f>
        <v>0.5714285714285714</v>
      </c>
      <c r="E14" s="23">
        <f>IF(B14="No","",IF('INPUT '!C47="No","Complete Evaluation",SUM(C14:D14)))</f>
        <v>0.76342857142857135</v>
      </c>
      <c r="F14" s="23">
        <f t="shared" si="3"/>
        <v>0</v>
      </c>
      <c r="G14" s="109">
        <v>39000000</v>
      </c>
      <c r="H14" s="110" t="s">
        <v>20</v>
      </c>
      <c r="I14" s="24">
        <f t="shared" si="0"/>
        <v>39000000</v>
      </c>
      <c r="J14" s="87">
        <f t="shared" si="1"/>
        <v>0</v>
      </c>
      <c r="K14" s="89">
        <f t="shared" si="2"/>
        <v>39000000</v>
      </c>
    </row>
    <row r="15" spans="1:13" ht="15.75">
      <c r="A15" s="22" t="str">
        <f>'INPUT '!B50</f>
        <v>Clock Works (SP)</v>
      </c>
      <c r="B15" s="22" t="str">
        <f>IF('INPUT '!E50&gt;0,"No","Yes")</f>
        <v>Yes</v>
      </c>
      <c r="C15" s="23">
        <f>IF(B15="No","",'T9 Pavement'!H75)</f>
        <v>2.1</v>
      </c>
      <c r="D15" s="23">
        <f>IF(B15="No","",'T9 Other'!C32/'T9 Other'!B32*'INPUT '!B8)</f>
        <v>1.2857142857142858</v>
      </c>
      <c r="E15" s="23">
        <f>IF(B15="No","",IF('INPUT '!C50="No","Complete Evaluation",SUM(C15:D15)))</f>
        <v>3.3857142857142861</v>
      </c>
      <c r="F15" s="23">
        <f t="shared" si="3"/>
        <v>2.6222857142857148</v>
      </c>
      <c r="G15" s="109">
        <v>39240700</v>
      </c>
      <c r="H15" s="110" t="s">
        <v>20</v>
      </c>
      <c r="I15" s="24">
        <f t="shared" si="0"/>
        <v>39240700</v>
      </c>
      <c r="J15" s="87">
        <f t="shared" si="1"/>
        <v>995157.42857142875</v>
      </c>
      <c r="K15" s="89">
        <f t="shared" si="2"/>
        <v>38245542.571428575</v>
      </c>
    </row>
    <row r="16" spans="1:13" ht="15.75">
      <c r="A16" s="22" t="str">
        <f>'INPUT '!B53</f>
        <v>Tenderer 10</v>
      </c>
      <c r="B16" s="22" t="str">
        <f>IF('INPUT '!E53&gt;0,"No","Yes")</f>
        <v>No</v>
      </c>
      <c r="C16" s="23" t="str">
        <f>IF(B16="No","",'T10 Pavement'!H75)</f>
        <v/>
      </c>
      <c r="D16" s="23" t="str">
        <f>IF(B16="No","",'T10 Other'!C32/'T10 Other'!B32*'INPUT '!B8)</f>
        <v/>
      </c>
      <c r="E16" s="23" t="str">
        <f>IF(B16="No","",IF('INPUT '!C53="No","Complete Evaluation",SUM(C16:D16)))</f>
        <v/>
      </c>
      <c r="F16" s="23" t="str">
        <f t="shared" si="3"/>
        <v/>
      </c>
      <c r="G16" s="109"/>
      <c r="H16" s="110" t="s">
        <v>19</v>
      </c>
      <c r="I16" s="24" t="str">
        <f t="shared" si="0"/>
        <v/>
      </c>
      <c r="J16" s="25" t="str">
        <f t="shared" si="1"/>
        <v/>
      </c>
      <c r="K16" s="89" t="str">
        <f t="shared" si="2"/>
        <v/>
      </c>
    </row>
    <row r="17" spans="1:11" ht="15" hidden="1">
      <c r="A17" s="22"/>
      <c r="C17" s="57"/>
      <c r="E17" s="6">
        <f>MIN(E7:E16)</f>
        <v>0.76342857142857135</v>
      </c>
      <c r="I17">
        <f>MIN(I7:I16)</f>
        <v>37950000</v>
      </c>
      <c r="K17" s="90">
        <f>MIN(K7:K16)</f>
        <v>37579341.857142858</v>
      </c>
    </row>
    <row r="19" spans="1:11">
      <c r="E19" t="s">
        <v>30</v>
      </c>
      <c r="H19" t="s">
        <v>201</v>
      </c>
      <c r="K19" s="57" t="s">
        <v>141</v>
      </c>
    </row>
    <row r="20" spans="1:11">
      <c r="E20" s="57" t="s">
        <v>144</v>
      </c>
      <c r="H20" t="s">
        <v>202</v>
      </c>
      <c r="K20" s="57" t="s">
        <v>142</v>
      </c>
    </row>
    <row r="21" spans="1:11">
      <c r="K21" s="57" t="s">
        <v>143</v>
      </c>
    </row>
  </sheetData>
  <sheetProtection password="F70E" sheet="1" objects="1" scenarios="1"/>
  <protectedRanges>
    <protectedRange sqref="G7:H16" name="Range1"/>
  </protectedRanges>
  <mergeCells count="1">
    <mergeCell ref="B2:E2"/>
  </mergeCells>
  <phoneticPr fontId="2" type="noConversion"/>
  <conditionalFormatting sqref="J8:K12 G7:G9 F7:F16 J7:J16">
    <cfRule type="cellIs" dxfId="4" priority="12" stopIfTrue="1" operator="equal">
      <formula>"No"</formula>
    </cfRule>
  </conditionalFormatting>
  <conditionalFormatting sqref="E7:E16">
    <cfRule type="cellIs" dxfId="3" priority="13" stopIfTrue="1" operator="equal">
      <formula>"Complete Evaluation"</formula>
    </cfRule>
  </conditionalFormatting>
  <conditionalFormatting sqref="K7:K16">
    <cfRule type="cellIs" dxfId="2" priority="1" operator="equal">
      <formula>$K$17</formula>
    </cfRule>
  </conditionalFormatting>
  <dataValidations count="1">
    <dataValidation type="list" allowBlank="1" showInputMessage="1" showErrorMessage="1" sqref="H7:H16">
      <formula1>$M$1:$M$4</formula1>
    </dataValidation>
  </dataValidations>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sheetPr>
    <tabColor rgb="FF00B050"/>
  </sheetPr>
  <dimension ref="A1:J75"/>
  <sheetViews>
    <sheetView topLeftCell="A13" zoomScale="70" zoomScaleNormal="70" workbookViewId="0">
      <selection activeCell="D35" sqref="D35"/>
    </sheetView>
  </sheetViews>
  <sheetFormatPr defaultRowHeight="12.75"/>
  <cols>
    <col min="1" max="1" width="23.7109375" customWidth="1"/>
    <col min="2" max="2" width="32.85546875" customWidth="1"/>
    <col min="3" max="3" width="17.28515625" customWidth="1"/>
    <col min="4" max="4" width="41.42578125" customWidth="1"/>
    <col min="5" max="5" width="18.85546875" customWidth="1"/>
    <col min="6" max="6" width="31.42578125" bestFit="1" customWidth="1"/>
    <col min="7" max="7" width="31.42578125" customWidth="1"/>
    <col min="8" max="8" width="11" customWidth="1"/>
    <col min="9" max="9" width="13" customWidth="1"/>
    <col min="10" max="10" width="35.42578125" bestFit="1" customWidth="1"/>
    <col min="11" max="11" width="28.5703125" customWidth="1"/>
  </cols>
  <sheetData>
    <row r="1" spans="1:10" ht="34.5">
      <c r="A1" s="91" t="str">
        <f>'INPUT '!B50</f>
        <v>Clock Works (SP)</v>
      </c>
      <c r="D1" s="94" t="s">
        <v>110</v>
      </c>
      <c r="E1" s="4" t="s">
        <v>7</v>
      </c>
      <c r="F1" t="s">
        <v>101</v>
      </c>
      <c r="G1" t="s">
        <v>102</v>
      </c>
    </row>
    <row r="2" spans="1:10">
      <c r="E2" s="3">
        <v>0</v>
      </c>
      <c r="F2" t="s">
        <v>103</v>
      </c>
      <c r="G2" t="s">
        <v>106</v>
      </c>
    </row>
    <row r="3" spans="1:10" ht="14.25">
      <c r="A3" s="100" t="s">
        <v>9</v>
      </c>
      <c r="B3" s="100">
        <f>'INPUT '!B7</f>
        <v>3</v>
      </c>
      <c r="E3" s="3">
        <v>2</v>
      </c>
      <c r="F3" t="s">
        <v>104</v>
      </c>
      <c r="G3" t="s">
        <v>106</v>
      </c>
    </row>
    <row r="4" spans="1:10">
      <c r="E4">
        <v>5</v>
      </c>
      <c r="F4" t="s">
        <v>103</v>
      </c>
      <c r="G4" t="s">
        <v>107</v>
      </c>
    </row>
    <row r="5" spans="1:10">
      <c r="E5">
        <v>7</v>
      </c>
      <c r="F5" t="s">
        <v>104</v>
      </c>
      <c r="G5" t="s">
        <v>107</v>
      </c>
    </row>
    <row r="6" spans="1:10">
      <c r="E6">
        <v>10</v>
      </c>
      <c r="F6" t="s">
        <v>103</v>
      </c>
      <c r="G6" t="s">
        <v>105</v>
      </c>
    </row>
    <row r="7" spans="1:10" ht="15">
      <c r="D7" s="11"/>
      <c r="E7">
        <v>12</v>
      </c>
      <c r="F7" t="s">
        <v>104</v>
      </c>
      <c r="G7" t="s">
        <v>105</v>
      </c>
    </row>
    <row r="8" spans="1:10">
      <c r="A8" s="136" t="s">
        <v>0</v>
      </c>
      <c r="B8" s="137"/>
      <c r="C8" s="138"/>
      <c r="D8" s="133" t="s">
        <v>139</v>
      </c>
      <c r="E8" s="138"/>
      <c r="F8" s="133" t="s">
        <v>140</v>
      </c>
      <c r="G8" s="134"/>
      <c r="H8" s="135"/>
    </row>
    <row r="9" spans="1:10" ht="26.25" thickBot="1">
      <c r="A9" s="9" t="s">
        <v>1</v>
      </c>
      <c r="B9" s="9" t="s">
        <v>2</v>
      </c>
      <c r="C9" s="56" t="s">
        <v>137</v>
      </c>
      <c r="D9" s="56" t="s">
        <v>138</v>
      </c>
      <c r="E9" s="9" t="s">
        <v>100</v>
      </c>
      <c r="F9" s="9" t="s">
        <v>44</v>
      </c>
      <c r="G9" s="9" t="s">
        <v>4</v>
      </c>
      <c r="H9" s="9" t="s">
        <v>3</v>
      </c>
    </row>
    <row r="10" spans="1:10">
      <c r="A10" s="43" t="str">
        <f>IF('INPUT '!A66="","",'INPUT '!A66)</f>
        <v>Lower Subbase</v>
      </c>
      <c r="B10" s="30" t="str">
        <f>IF('INPUT '!B66="","",'INPUT '!B66)</f>
        <v>Pavement Type X1</v>
      </c>
      <c r="C10" s="30" t="s">
        <v>56</v>
      </c>
      <c r="D10" s="124" t="s">
        <v>146</v>
      </c>
      <c r="E10" s="124">
        <v>10</v>
      </c>
      <c r="F10" s="30">
        <f>IF('INPUT '!G66="","",'INPUT '!G66)</f>
        <v>13440.000000000002</v>
      </c>
      <c r="G10" s="59">
        <f t="shared" ref="G10:G73" si="0">IF(F10="","",F10/$F$74)</f>
        <v>0.15771969135316707</v>
      </c>
      <c r="H10" s="31">
        <f t="shared" ref="H10:H73" si="1">IF(G10="","",E10*G10)</f>
        <v>1.5771969135316708</v>
      </c>
    </row>
    <row r="11" spans="1:10">
      <c r="A11" s="44" t="str">
        <f>IF('INPUT '!A67="","",'INPUT '!A67)</f>
        <v/>
      </c>
      <c r="B11" s="21" t="str">
        <f>IF('INPUT '!B67="","",'INPUT '!B67)</f>
        <v>Pavement Type X2</v>
      </c>
      <c r="C11" s="21" t="str">
        <f>IF('INPUT '!C67="","",'INPUT '!C67)</f>
        <v>CL 4 Crushed Rock</v>
      </c>
      <c r="D11" s="119" t="s">
        <v>146</v>
      </c>
      <c r="E11" s="119">
        <v>10</v>
      </c>
      <c r="F11" s="21">
        <f>IF('INPUT '!G67="","",'INPUT '!G67)</f>
        <v>1344.0000000000002</v>
      </c>
      <c r="G11" s="60">
        <f t="shared" si="0"/>
        <v>1.5771969135316706E-2</v>
      </c>
      <c r="H11" s="32">
        <f t="shared" si="1"/>
        <v>0.15771969135316705</v>
      </c>
      <c r="J11" s="92"/>
    </row>
    <row r="12" spans="1:10">
      <c r="A12" s="44" t="str">
        <f>IF('INPUT '!A68="","",'INPUT '!A68)</f>
        <v/>
      </c>
      <c r="B12" s="21" t="str">
        <f>IF('INPUT '!B68="","",'INPUT '!B68)</f>
        <v>Pavement Type X3</v>
      </c>
      <c r="C12" s="21" t="str">
        <f>IF('INPUT '!C68="","",'INPUT '!C68)</f>
        <v>CL 4 Crushed Rock</v>
      </c>
      <c r="D12" s="119" t="s">
        <v>146</v>
      </c>
      <c r="E12" s="119">
        <v>10</v>
      </c>
      <c r="F12" s="21">
        <f>IF('INPUT '!G68="","",'INPUT '!G68)</f>
        <v>224.00000000000003</v>
      </c>
      <c r="G12" s="60">
        <f t="shared" si="0"/>
        <v>2.6286615225527845E-3</v>
      </c>
      <c r="H12" s="32">
        <f t="shared" si="1"/>
        <v>2.6286615225527846E-2</v>
      </c>
      <c r="J12" s="92"/>
    </row>
    <row r="13" spans="1:10">
      <c r="A13" s="44" t="str">
        <f>IF('INPUT '!A69="","",'INPUT '!A69)</f>
        <v/>
      </c>
      <c r="B13" s="21" t="str">
        <f>IF('INPUT '!B69="","",'INPUT '!B69)</f>
        <v>DSA 1</v>
      </c>
      <c r="C13" s="21" t="str">
        <f>IF('INPUT '!C69="","",'INPUT '!C69)</f>
        <v>CL 4 Crushed Rock</v>
      </c>
      <c r="D13" s="119" t="s">
        <v>146</v>
      </c>
      <c r="E13" s="119">
        <v>10</v>
      </c>
      <c r="F13" s="21">
        <f>IF('INPUT '!G69="","",'INPUT '!G69)</f>
        <v>4032.0000000000005</v>
      </c>
      <c r="G13" s="60">
        <f t="shared" si="0"/>
        <v>4.7315907405950118E-2</v>
      </c>
      <c r="H13" s="32">
        <f t="shared" si="1"/>
        <v>0.47315907405950119</v>
      </c>
      <c r="J13" s="57"/>
    </row>
    <row r="14" spans="1:10">
      <c r="A14" s="44" t="str">
        <f>IF('INPUT '!A70="","",'INPUT '!A70)</f>
        <v/>
      </c>
      <c r="B14" s="21" t="str">
        <f>IF('INPUT '!B70="","",'INPUT '!B70)</f>
        <v>DSA 2</v>
      </c>
      <c r="C14" s="21" t="str">
        <f>IF('INPUT '!C70="","",'INPUT '!C70)</f>
        <v>CL 4 Crushed Rock</v>
      </c>
      <c r="D14" s="119"/>
      <c r="E14" s="119"/>
      <c r="F14" s="21">
        <f>IF('INPUT '!G70="","",'INPUT '!G70)</f>
        <v>5600.0000000000009</v>
      </c>
      <c r="G14" s="60">
        <f t="shared" si="0"/>
        <v>6.5716538063819607E-2</v>
      </c>
      <c r="H14" s="32">
        <f t="shared" si="1"/>
        <v>0</v>
      </c>
    </row>
    <row r="15" spans="1:10">
      <c r="A15" s="44" t="str">
        <f>IF('INPUT '!A71="","",'INPUT '!A71)</f>
        <v/>
      </c>
      <c r="B15" s="21" t="str">
        <f>IF('INPUT '!B71="","",'INPUT '!B71)</f>
        <v/>
      </c>
      <c r="C15" s="21" t="str">
        <f>IF('INPUT '!C71="","",'INPUT '!C71)</f>
        <v/>
      </c>
      <c r="D15" s="119"/>
      <c r="E15" s="119"/>
      <c r="F15" s="21" t="str">
        <f>IF('INPUT '!G71="","",'INPUT '!G71)</f>
        <v/>
      </c>
      <c r="G15" s="60" t="str">
        <f t="shared" si="0"/>
        <v/>
      </c>
      <c r="H15" s="32" t="str">
        <f t="shared" si="1"/>
        <v/>
      </c>
    </row>
    <row r="16" spans="1:10">
      <c r="A16" s="44" t="str">
        <f>IF('INPUT '!A72="","",'INPUT '!A72)</f>
        <v/>
      </c>
      <c r="B16" s="21" t="str">
        <f>IF('INPUT '!B72="","",'INPUT '!B72)</f>
        <v/>
      </c>
      <c r="C16" s="21" t="str">
        <f>IF('INPUT '!C72="","",'INPUT '!C72)</f>
        <v/>
      </c>
      <c r="D16" s="119"/>
      <c r="E16" s="119"/>
      <c r="F16" s="21" t="str">
        <f>IF('INPUT '!G72="","",'INPUT '!G72)</f>
        <v/>
      </c>
      <c r="G16" s="60" t="str">
        <f t="shared" si="0"/>
        <v/>
      </c>
      <c r="H16" s="32" t="str">
        <f t="shared" si="1"/>
        <v/>
      </c>
    </row>
    <row r="17" spans="1:8" ht="13.5" thickBot="1">
      <c r="A17" s="45" t="str">
        <f>IF('INPUT '!A73="","",'INPUT '!A73)</f>
        <v/>
      </c>
      <c r="B17" s="33" t="str">
        <f>IF('INPUT '!B73="","",'INPUT '!B73)</f>
        <v/>
      </c>
      <c r="C17" s="33" t="str">
        <f>IF('INPUT '!C73="","",'INPUT '!C73)</f>
        <v/>
      </c>
      <c r="D17" s="125"/>
      <c r="E17" s="125"/>
      <c r="F17" s="33" t="str">
        <f>IF('INPUT '!G73="","",'INPUT '!G73)</f>
        <v/>
      </c>
      <c r="G17" s="61" t="str">
        <f t="shared" si="0"/>
        <v/>
      </c>
      <c r="H17" s="34" t="str">
        <f t="shared" si="1"/>
        <v/>
      </c>
    </row>
    <row r="18" spans="1:8">
      <c r="A18" s="46" t="str">
        <f>IF('INPUT '!A74="","",'INPUT '!A74)</f>
        <v>Subbase</v>
      </c>
      <c r="B18" s="28" t="str">
        <f>IF('INPUT '!B74="","",'INPUT '!B74)</f>
        <v>Pavement Type X1</v>
      </c>
      <c r="C18" s="28" t="str">
        <f>IF('INPUT '!C74="","",'INPUT '!C74)</f>
        <v>CL 3 Crushed Rock</v>
      </c>
      <c r="D18" s="126" t="s">
        <v>146</v>
      </c>
      <c r="E18" s="126">
        <v>10</v>
      </c>
      <c r="F18" s="28">
        <f>IF('INPUT '!G74="","",'INPUT '!G74)</f>
        <v>17920</v>
      </c>
      <c r="G18" s="62">
        <f t="shared" si="0"/>
        <v>0.21029292180422271</v>
      </c>
      <c r="H18" s="28">
        <f t="shared" si="1"/>
        <v>2.102929218042227</v>
      </c>
    </row>
    <row r="19" spans="1:8">
      <c r="A19" s="44" t="str">
        <f>IF('INPUT '!A75="","",'INPUT '!A75)</f>
        <v/>
      </c>
      <c r="B19" s="21" t="str">
        <f>IF('INPUT '!B75="","",'INPUT '!B75)</f>
        <v>Pavement Type X2</v>
      </c>
      <c r="C19" s="21" t="str">
        <f>IF('INPUT '!C75="","",'INPUT '!C75)</f>
        <v>CL 3 Crushed Rock</v>
      </c>
      <c r="D19" s="119" t="s">
        <v>146</v>
      </c>
      <c r="E19" s="119">
        <v>10</v>
      </c>
      <c r="F19" s="21">
        <f>IF('INPUT '!G75="","",'INPUT '!G75)</f>
        <v>1008.0000000000001</v>
      </c>
      <c r="G19" s="60">
        <f t="shared" si="0"/>
        <v>1.182897685148753E-2</v>
      </c>
      <c r="H19" s="21">
        <f t="shared" si="1"/>
        <v>0.1182897685148753</v>
      </c>
    </row>
    <row r="20" spans="1:8">
      <c r="A20" s="44" t="str">
        <f>IF('INPUT '!A76="","",'INPUT '!A76)</f>
        <v/>
      </c>
      <c r="B20" s="21" t="str">
        <f>IF('INPUT '!B76="","",'INPUT '!B76)</f>
        <v>Pavement Type X3</v>
      </c>
      <c r="C20" s="21" t="str">
        <f>IF('INPUT '!C76="","",'INPUT '!C76)</f>
        <v>CL 3 Crushed Rock</v>
      </c>
      <c r="D20" s="119" t="s">
        <v>146</v>
      </c>
      <c r="E20" s="119">
        <v>10</v>
      </c>
      <c r="F20" s="21">
        <f>IF('INPUT '!G76="","",'INPUT '!G76)</f>
        <v>224.00000000000003</v>
      </c>
      <c r="G20" s="60">
        <f t="shared" si="0"/>
        <v>2.6286615225527845E-3</v>
      </c>
      <c r="H20" s="21">
        <f t="shared" si="1"/>
        <v>2.6286615225527846E-2</v>
      </c>
    </row>
    <row r="21" spans="1:8">
      <c r="A21" s="44" t="str">
        <f>IF('INPUT '!A77="","",'INPUT '!A77)</f>
        <v/>
      </c>
      <c r="B21" s="21" t="str">
        <f>IF('INPUT '!B77="","",'INPUT '!B77)</f>
        <v>Pavement Type X4</v>
      </c>
      <c r="C21" s="21" t="str">
        <f>IF('INPUT '!C77="","",'INPUT '!C77)</f>
        <v>CL 4 Crushed Rock</v>
      </c>
      <c r="D21" s="119" t="s">
        <v>146</v>
      </c>
      <c r="E21" s="119">
        <v>10</v>
      </c>
      <c r="F21" s="21">
        <f>IF('INPUT '!G77="","",'INPUT '!G77)</f>
        <v>896.00000000000011</v>
      </c>
      <c r="G21" s="60">
        <f t="shared" si="0"/>
        <v>1.0514646090211138E-2</v>
      </c>
      <c r="H21" s="21">
        <f t="shared" si="1"/>
        <v>0.10514646090211138</v>
      </c>
    </row>
    <row r="22" spans="1:8">
      <c r="A22" s="44" t="str">
        <f>IF('INPUT '!A78="","",'INPUT '!A78)</f>
        <v/>
      </c>
      <c r="B22" s="21" t="str">
        <f>IF('INPUT '!B78="","",'INPUT '!B78)</f>
        <v/>
      </c>
      <c r="C22" s="21" t="str">
        <f>IF('INPUT '!C78="","",'INPUT '!C78)</f>
        <v/>
      </c>
      <c r="D22" s="119"/>
      <c r="E22" s="119"/>
      <c r="F22" s="21" t="str">
        <f>IF('INPUT '!G78="","",'INPUT '!G78)</f>
        <v/>
      </c>
      <c r="G22" s="60" t="str">
        <f t="shared" si="0"/>
        <v/>
      </c>
      <c r="H22" s="21" t="str">
        <f t="shared" si="1"/>
        <v/>
      </c>
    </row>
    <row r="23" spans="1:8">
      <c r="A23" s="44" t="str">
        <f>IF('INPUT '!A79="","",'INPUT '!A79)</f>
        <v/>
      </c>
      <c r="B23" s="21" t="str">
        <f>IF('INPUT '!B79="","",'INPUT '!B79)</f>
        <v/>
      </c>
      <c r="C23" s="21" t="str">
        <f>IF('INPUT '!C79="","",'INPUT '!C79)</f>
        <v/>
      </c>
      <c r="D23" s="119"/>
      <c r="E23" s="119"/>
      <c r="F23" s="21" t="str">
        <f>IF('INPUT '!G79="","",'INPUT '!G79)</f>
        <v/>
      </c>
      <c r="G23" s="60" t="str">
        <f t="shared" si="0"/>
        <v/>
      </c>
      <c r="H23" s="21" t="str">
        <f t="shared" si="1"/>
        <v/>
      </c>
    </row>
    <row r="24" spans="1:8">
      <c r="A24" s="44" t="str">
        <f>IF('INPUT '!A80="","",'INPUT '!A80)</f>
        <v/>
      </c>
      <c r="B24" s="21" t="str">
        <f>IF('INPUT '!B80="","",'INPUT '!B80)</f>
        <v/>
      </c>
      <c r="C24" s="21" t="str">
        <f>IF('INPUT '!C80="","",'INPUT '!C80)</f>
        <v/>
      </c>
      <c r="D24" s="119"/>
      <c r="E24" s="119"/>
      <c r="F24" s="21" t="str">
        <f>IF('INPUT '!G80="","",'INPUT '!G80)</f>
        <v/>
      </c>
      <c r="G24" s="60" t="str">
        <f t="shared" si="0"/>
        <v/>
      </c>
      <c r="H24" s="21" t="str">
        <f t="shared" si="1"/>
        <v/>
      </c>
    </row>
    <row r="25" spans="1:8" ht="13.5" thickBot="1">
      <c r="A25" s="47" t="str">
        <f>IF('INPUT '!A81="","",'INPUT '!A81)</f>
        <v/>
      </c>
      <c r="B25" s="29" t="str">
        <f>IF('INPUT '!B81="","",'INPUT '!B81)</f>
        <v/>
      </c>
      <c r="C25" s="29" t="str">
        <f>IF('INPUT '!C81="","",'INPUT '!C81)</f>
        <v/>
      </c>
      <c r="D25" s="127"/>
      <c r="E25" s="127"/>
      <c r="F25" s="29" t="str">
        <f>IF('INPUT '!G81="","",'INPUT '!G81)</f>
        <v/>
      </c>
      <c r="G25" s="63" t="str">
        <f t="shared" si="0"/>
        <v/>
      </c>
      <c r="H25" s="29" t="str">
        <f t="shared" si="1"/>
        <v/>
      </c>
    </row>
    <row r="26" spans="1:8">
      <c r="A26" s="43" t="str">
        <f>IF('INPUT '!A82="","",'INPUT '!A82)</f>
        <v>Upper Subbase</v>
      </c>
      <c r="B26" s="30" t="str">
        <f>IF('INPUT '!B82="","",'INPUT '!B82)</f>
        <v>DSA 1</v>
      </c>
      <c r="C26" s="30" t="str">
        <f>IF('INPUT '!C82="","",'INPUT '!C82)</f>
        <v>CTCR/CTCC</v>
      </c>
      <c r="D26" s="124" t="s">
        <v>145</v>
      </c>
      <c r="E26" s="124">
        <v>10</v>
      </c>
      <c r="F26" s="30">
        <f>IF('INPUT '!G82="","",'INPUT '!G82)</f>
        <v>3024.0000000000005</v>
      </c>
      <c r="G26" s="59">
        <f t="shared" si="0"/>
        <v>3.5486930554462587E-2</v>
      </c>
      <c r="H26" s="31">
        <f t="shared" si="1"/>
        <v>0.35486930554462587</v>
      </c>
    </row>
    <row r="27" spans="1:8">
      <c r="A27" s="44" t="str">
        <f>IF('INPUT '!A83="","",'INPUT '!A83)</f>
        <v/>
      </c>
      <c r="B27" s="21" t="str">
        <f>IF('INPUT '!B83="","",'INPUT '!B83)</f>
        <v>DSA 2</v>
      </c>
      <c r="C27" s="21" t="str">
        <f>IF('INPUT '!C83="","",'INPUT '!C83)</f>
        <v>CTCR/CTCC</v>
      </c>
      <c r="D27" s="119" t="s">
        <v>145</v>
      </c>
      <c r="E27" s="119">
        <v>10</v>
      </c>
      <c r="F27" s="21">
        <f>IF('INPUT '!G83="","",'INPUT '!G83)</f>
        <v>4200</v>
      </c>
      <c r="G27" s="60">
        <f t="shared" si="0"/>
        <v>4.9287403547864699E-2</v>
      </c>
      <c r="H27" s="32">
        <f t="shared" si="1"/>
        <v>0.492874035478647</v>
      </c>
    </row>
    <row r="28" spans="1:8">
      <c r="A28" s="44" t="str">
        <f>IF('INPUT '!A84="","",'INPUT '!A84)</f>
        <v/>
      </c>
      <c r="B28" s="21" t="str">
        <f>IF('INPUT '!B84="","",'INPUT '!B84)</f>
        <v/>
      </c>
      <c r="C28" s="21" t="str">
        <f>IF('INPUT '!C84="","",'INPUT '!C84)</f>
        <v/>
      </c>
      <c r="D28" s="119"/>
      <c r="E28" s="119"/>
      <c r="F28" s="21" t="str">
        <f>IF('INPUT '!G84="","",'INPUT '!G84)</f>
        <v/>
      </c>
      <c r="G28" s="60" t="str">
        <f t="shared" si="0"/>
        <v/>
      </c>
      <c r="H28" s="32" t="str">
        <f t="shared" si="1"/>
        <v/>
      </c>
    </row>
    <row r="29" spans="1:8">
      <c r="A29" s="44" t="str">
        <f>IF('INPUT '!A85="","",'INPUT '!A85)</f>
        <v/>
      </c>
      <c r="B29" s="21" t="str">
        <f>IF('INPUT '!B85="","",'INPUT '!B85)</f>
        <v/>
      </c>
      <c r="C29" s="21" t="str">
        <f>IF('INPUT '!C85="","",'INPUT '!C85)</f>
        <v/>
      </c>
      <c r="D29" s="119"/>
      <c r="E29" s="119"/>
      <c r="F29" s="21" t="str">
        <f>IF('INPUT '!G85="","",'INPUT '!G85)</f>
        <v/>
      </c>
      <c r="G29" s="60" t="str">
        <f t="shared" si="0"/>
        <v/>
      </c>
      <c r="H29" s="32" t="str">
        <f t="shared" si="1"/>
        <v/>
      </c>
    </row>
    <row r="30" spans="1:8">
      <c r="A30" s="44" t="str">
        <f>IF('INPUT '!A86="","",'INPUT '!A86)</f>
        <v/>
      </c>
      <c r="B30" s="21" t="str">
        <f>IF('INPUT '!B86="","",'INPUT '!B86)</f>
        <v/>
      </c>
      <c r="C30" s="21" t="str">
        <f>IF('INPUT '!C86="","",'INPUT '!C86)</f>
        <v/>
      </c>
      <c r="D30" s="119"/>
      <c r="E30" s="119"/>
      <c r="F30" s="21" t="str">
        <f>IF('INPUT '!G86="","",'INPUT '!G86)</f>
        <v/>
      </c>
      <c r="G30" s="60" t="str">
        <f t="shared" si="0"/>
        <v/>
      </c>
      <c r="H30" s="32" t="str">
        <f t="shared" si="1"/>
        <v/>
      </c>
    </row>
    <row r="31" spans="1:8">
      <c r="A31" s="44" t="str">
        <f>IF('INPUT '!A87="","",'INPUT '!A87)</f>
        <v/>
      </c>
      <c r="B31" s="21" t="str">
        <f>IF('INPUT '!B87="","",'INPUT '!B87)</f>
        <v/>
      </c>
      <c r="C31" s="21" t="str">
        <f>IF('INPUT '!C87="","",'INPUT '!C87)</f>
        <v/>
      </c>
      <c r="D31" s="119"/>
      <c r="E31" s="119"/>
      <c r="F31" s="21" t="str">
        <f>IF('INPUT '!G87="","",'INPUT '!G87)</f>
        <v/>
      </c>
      <c r="G31" s="60" t="str">
        <f t="shared" si="0"/>
        <v/>
      </c>
      <c r="H31" s="32" t="str">
        <f t="shared" si="1"/>
        <v/>
      </c>
    </row>
    <row r="32" spans="1:8">
      <c r="A32" s="44" t="str">
        <f>IF('INPUT '!A88="","",'INPUT '!A88)</f>
        <v/>
      </c>
      <c r="B32" s="21" t="str">
        <f>IF('INPUT '!B88="","",'INPUT '!B88)</f>
        <v/>
      </c>
      <c r="C32" s="21" t="str">
        <f>IF('INPUT '!C88="","",'INPUT '!C88)</f>
        <v/>
      </c>
      <c r="D32" s="119"/>
      <c r="E32" s="119"/>
      <c r="F32" s="21" t="str">
        <f>IF('INPUT '!G88="","",'INPUT '!G88)</f>
        <v/>
      </c>
      <c r="G32" s="60" t="str">
        <f t="shared" si="0"/>
        <v/>
      </c>
      <c r="H32" s="32" t="str">
        <f t="shared" si="1"/>
        <v/>
      </c>
    </row>
    <row r="33" spans="1:8" ht="13.5" thickBot="1">
      <c r="A33" s="45" t="str">
        <f>IF('INPUT '!A89="","",'INPUT '!A89)</f>
        <v/>
      </c>
      <c r="B33" s="33" t="str">
        <f>IF('INPUT '!B89="","",'INPUT '!B89)</f>
        <v/>
      </c>
      <c r="C33" s="33" t="str">
        <f>IF('INPUT '!C89="","",'INPUT '!C89)</f>
        <v/>
      </c>
      <c r="D33" s="125"/>
      <c r="E33" s="125"/>
      <c r="F33" s="33" t="str">
        <f>IF('INPUT '!G89="","",'INPUT '!G89)</f>
        <v/>
      </c>
      <c r="G33" s="61" t="str">
        <f t="shared" si="0"/>
        <v/>
      </c>
      <c r="H33" s="34" t="str">
        <f t="shared" si="1"/>
        <v/>
      </c>
    </row>
    <row r="34" spans="1:8">
      <c r="A34" s="46" t="str">
        <f>IF('INPUT '!A90="","",'INPUT '!A90)</f>
        <v>Basecourse</v>
      </c>
      <c r="B34" s="28" t="str">
        <f>IF('INPUT '!B90="","",'INPUT '!B90)</f>
        <v>Pavement Type X1</v>
      </c>
      <c r="C34" s="28" t="str">
        <f>IF('INPUT '!C90="","",'INPUT '!C90)</f>
        <v>CL 1 Crushed Rock</v>
      </c>
      <c r="D34" s="126" t="s">
        <v>147</v>
      </c>
      <c r="E34" s="126">
        <v>0</v>
      </c>
      <c r="F34" s="28">
        <f>IF('INPUT '!G90="","",'INPUT '!G90)</f>
        <v>17920</v>
      </c>
      <c r="G34" s="62">
        <f t="shared" si="0"/>
        <v>0.21029292180422271</v>
      </c>
      <c r="H34" s="28">
        <f t="shared" si="1"/>
        <v>0</v>
      </c>
    </row>
    <row r="35" spans="1:8">
      <c r="A35" s="44" t="str">
        <f>IF('INPUT '!A91="","",'INPUT '!A91)</f>
        <v/>
      </c>
      <c r="B35" s="21" t="str">
        <f>IF('INPUT '!B91="","",'INPUT '!B91)</f>
        <v>Pavement Type X2</v>
      </c>
      <c r="C35" s="21" t="str">
        <f>IF('INPUT '!C91="","",'INPUT '!C91)</f>
        <v>CL 1 Crushed Rock</v>
      </c>
      <c r="D35" s="126" t="s">
        <v>147</v>
      </c>
      <c r="E35" s="119">
        <v>0</v>
      </c>
      <c r="F35" s="21">
        <f>IF('INPUT '!G91="","",'INPUT '!G91)</f>
        <v>672.00000000000011</v>
      </c>
      <c r="G35" s="60">
        <f t="shared" si="0"/>
        <v>7.885984567658353E-3</v>
      </c>
      <c r="H35" s="21">
        <f t="shared" si="1"/>
        <v>0</v>
      </c>
    </row>
    <row r="36" spans="1:8">
      <c r="A36" s="44" t="str">
        <f>IF('INPUT '!A92="","",'INPUT '!A92)</f>
        <v/>
      </c>
      <c r="B36" s="21" t="str">
        <f>IF('INPUT '!B92="","",'INPUT '!B92)</f>
        <v>Pavement Type X3</v>
      </c>
      <c r="C36" s="21" t="str">
        <f>IF('INPUT '!C92="","",'INPUT '!C92)</f>
        <v>CL 2 Crushed Rock</v>
      </c>
      <c r="D36" s="119" t="s">
        <v>146</v>
      </c>
      <c r="E36" s="119">
        <v>10</v>
      </c>
      <c r="F36" s="21">
        <f>IF('INPUT '!G92="","",'INPUT '!G92)</f>
        <v>224.00000000000003</v>
      </c>
      <c r="G36" s="60">
        <f t="shared" si="0"/>
        <v>2.6286615225527845E-3</v>
      </c>
      <c r="H36" s="21">
        <f t="shared" si="1"/>
        <v>2.6286615225527846E-2</v>
      </c>
    </row>
    <row r="37" spans="1:8">
      <c r="A37" s="44" t="str">
        <f>IF('INPUT '!A93="","",'INPUT '!A93)</f>
        <v/>
      </c>
      <c r="B37" s="21" t="str">
        <f>IF('INPUT '!B93="","",'INPUT '!B93)</f>
        <v>Pavement Type X4</v>
      </c>
      <c r="C37" s="21" t="str">
        <f>IF('INPUT '!C93="","",'INPUT '!C93)</f>
        <v>CL 3 Crushed Rock</v>
      </c>
      <c r="D37" s="119" t="s">
        <v>146</v>
      </c>
      <c r="E37" s="119">
        <v>10</v>
      </c>
      <c r="F37" s="21">
        <f>IF('INPUT '!G93="","",'INPUT '!G93)</f>
        <v>1344.0000000000002</v>
      </c>
      <c r="G37" s="60">
        <f t="shared" si="0"/>
        <v>1.5771969135316706E-2</v>
      </c>
      <c r="H37" s="21">
        <f t="shared" si="1"/>
        <v>0.15771969135316705</v>
      </c>
    </row>
    <row r="38" spans="1:8">
      <c r="A38" s="44" t="str">
        <f>IF('INPUT '!A94="","",'INPUT '!A94)</f>
        <v/>
      </c>
      <c r="B38" s="21" t="str">
        <f>IF('INPUT '!B94="","",'INPUT '!B94)</f>
        <v>DSA 1</v>
      </c>
      <c r="C38" s="21" t="str">
        <f>IF('INPUT '!C94="","",'INPUT '!C94)</f>
        <v>20mm SF Asphalt</v>
      </c>
      <c r="D38" s="119" t="s">
        <v>197</v>
      </c>
      <c r="E38" s="119">
        <v>12</v>
      </c>
      <c r="F38" s="21">
        <f>IF('INPUT '!G94="","",'INPUT '!G94)</f>
        <v>1620</v>
      </c>
      <c r="G38" s="60">
        <f t="shared" si="0"/>
        <v>1.9010855654176383E-2</v>
      </c>
      <c r="H38" s="21">
        <f t="shared" si="1"/>
        <v>0.22813026785011659</v>
      </c>
    </row>
    <row r="39" spans="1:8">
      <c r="A39" s="44" t="str">
        <f>IF('INPUT '!A95="","",'INPUT '!A95)</f>
        <v/>
      </c>
      <c r="B39" s="21" t="str">
        <f>IF('INPUT '!B95="","",'INPUT '!B95)</f>
        <v>DSA 2</v>
      </c>
      <c r="C39" s="21" t="str">
        <f>IF('INPUT '!C95="","",'INPUT '!C95)</f>
        <v>20mm SF Asphalt</v>
      </c>
      <c r="D39" s="119" t="s">
        <v>197</v>
      </c>
      <c r="E39" s="119">
        <v>12</v>
      </c>
      <c r="F39" s="21">
        <f>IF('INPUT '!G95="","",'INPUT '!G95)</f>
        <v>2250</v>
      </c>
      <c r="G39" s="60">
        <f t="shared" si="0"/>
        <v>2.6403966186356088E-2</v>
      </c>
      <c r="H39" s="21">
        <f t="shared" si="1"/>
        <v>0.31684759423627307</v>
      </c>
    </row>
    <row r="40" spans="1:8">
      <c r="A40" s="44" t="str">
        <f>IF('INPUT '!A96="","",'INPUT '!A96)</f>
        <v/>
      </c>
      <c r="B40" s="21" t="str">
        <f>IF('INPUT '!B96="","",'INPUT '!B96)</f>
        <v/>
      </c>
      <c r="C40" s="21" t="str">
        <f>IF('INPUT '!C96="","",'INPUT '!C96)</f>
        <v/>
      </c>
      <c r="D40" s="119"/>
      <c r="E40" s="119"/>
      <c r="F40" s="21" t="str">
        <f>IF('INPUT '!G96="","",'INPUT '!G96)</f>
        <v/>
      </c>
      <c r="G40" s="60" t="str">
        <f t="shared" si="0"/>
        <v/>
      </c>
      <c r="H40" s="21" t="str">
        <f t="shared" si="1"/>
        <v/>
      </c>
    </row>
    <row r="41" spans="1:8" ht="13.5" thickBot="1">
      <c r="A41" s="47" t="str">
        <f>IF('INPUT '!A97="","",'INPUT '!A97)</f>
        <v/>
      </c>
      <c r="B41" s="29" t="str">
        <f>IF('INPUT '!B97="","",'INPUT '!B97)</f>
        <v/>
      </c>
      <c r="C41" s="29" t="str">
        <f>IF('INPUT '!C97="","",'INPUT '!C97)</f>
        <v/>
      </c>
      <c r="D41" s="127"/>
      <c r="E41" s="127"/>
      <c r="F41" s="29" t="str">
        <f>IF('INPUT '!G97="","",'INPUT '!G97)</f>
        <v/>
      </c>
      <c r="G41" s="63" t="str">
        <f t="shared" si="0"/>
        <v/>
      </c>
      <c r="H41" s="29" t="str">
        <f t="shared" si="1"/>
        <v/>
      </c>
    </row>
    <row r="42" spans="1:8">
      <c r="A42" s="43" t="str">
        <f>IF('INPUT '!A98="","",'INPUT '!A98)</f>
        <v>Intermediate Course 2</v>
      </c>
      <c r="B42" s="30" t="str">
        <f>IF('INPUT '!B98="","",'INPUT '!B98)</f>
        <v>DSA 1</v>
      </c>
      <c r="C42" s="30" t="str">
        <f>IF('INPUT '!C98="","",'INPUT '!C98)</f>
        <v>20mm SI Asphalt</v>
      </c>
      <c r="D42" s="124" t="s">
        <v>197</v>
      </c>
      <c r="E42" s="124">
        <v>12</v>
      </c>
      <c r="F42" s="30">
        <f>IF('INPUT '!G98="","",'INPUT '!G98)</f>
        <v>1944</v>
      </c>
      <c r="G42" s="59">
        <f t="shared" si="0"/>
        <v>2.281302678501166E-2</v>
      </c>
      <c r="H42" s="31">
        <f t="shared" si="1"/>
        <v>0.27375632142013995</v>
      </c>
    </row>
    <row r="43" spans="1:8">
      <c r="A43" s="44" t="str">
        <f>IF('INPUT '!A99="","",'INPUT '!A99)</f>
        <v/>
      </c>
      <c r="B43" s="21" t="str">
        <f>IF('INPUT '!B99="","",'INPUT '!B99)</f>
        <v>DSA 2</v>
      </c>
      <c r="C43" s="21" t="str">
        <f>IF('INPUT '!C99="","",'INPUT '!C99)</f>
        <v>20mm SI Asphalt</v>
      </c>
      <c r="D43" s="119" t="s">
        <v>197</v>
      </c>
      <c r="E43" s="119">
        <v>12</v>
      </c>
      <c r="F43" s="21">
        <f>IF('INPUT '!G99="","",'INPUT '!G99)</f>
        <v>2100</v>
      </c>
      <c r="G43" s="60">
        <f t="shared" si="0"/>
        <v>2.4643701773932349E-2</v>
      </c>
      <c r="H43" s="32">
        <f t="shared" si="1"/>
        <v>0.29572442128718818</v>
      </c>
    </row>
    <row r="44" spans="1:8">
      <c r="A44" s="44" t="str">
        <f>IF('INPUT '!A100="","",'INPUT '!A100)</f>
        <v/>
      </c>
      <c r="B44" s="21" t="str">
        <f>IF('INPUT '!B100="","",'INPUT '!B100)</f>
        <v/>
      </c>
      <c r="C44" s="21" t="str">
        <f>IF('INPUT '!C100="","",'INPUT '!C100)</f>
        <v/>
      </c>
      <c r="D44" s="119"/>
      <c r="E44" s="119"/>
      <c r="F44" s="21" t="str">
        <f>IF('INPUT '!G100="","",'INPUT '!G100)</f>
        <v/>
      </c>
      <c r="G44" s="60" t="str">
        <f t="shared" si="0"/>
        <v/>
      </c>
      <c r="H44" s="32" t="str">
        <f t="shared" si="1"/>
        <v/>
      </c>
    </row>
    <row r="45" spans="1:8">
      <c r="A45" s="44" t="str">
        <f>IF('INPUT '!A101="","",'INPUT '!A101)</f>
        <v/>
      </c>
      <c r="B45" s="21" t="str">
        <f>IF('INPUT '!B101="","",'INPUT '!B101)</f>
        <v/>
      </c>
      <c r="C45" s="21" t="str">
        <f>IF('INPUT '!C101="","",'INPUT '!C101)</f>
        <v/>
      </c>
      <c r="D45" s="119"/>
      <c r="E45" s="119"/>
      <c r="F45" s="21" t="str">
        <f>IF('INPUT '!G101="","",'INPUT '!G101)</f>
        <v/>
      </c>
      <c r="G45" s="60" t="str">
        <f t="shared" si="0"/>
        <v/>
      </c>
      <c r="H45" s="32" t="str">
        <f t="shared" si="1"/>
        <v/>
      </c>
    </row>
    <row r="46" spans="1:8">
      <c r="A46" s="44" t="str">
        <f>IF('INPUT '!A102="","",'INPUT '!A102)</f>
        <v/>
      </c>
      <c r="B46" s="21" t="str">
        <f>IF('INPUT '!B102="","",'INPUT '!B102)</f>
        <v/>
      </c>
      <c r="C46" s="21" t="str">
        <f>IF('INPUT '!C102="","",'INPUT '!C102)</f>
        <v/>
      </c>
      <c r="D46" s="119"/>
      <c r="E46" s="119"/>
      <c r="F46" s="21" t="str">
        <f>IF('INPUT '!G102="","",'INPUT '!G102)</f>
        <v/>
      </c>
      <c r="G46" s="60" t="str">
        <f t="shared" si="0"/>
        <v/>
      </c>
      <c r="H46" s="32" t="str">
        <f t="shared" si="1"/>
        <v/>
      </c>
    </row>
    <row r="47" spans="1:8">
      <c r="A47" s="44" t="str">
        <f>IF('INPUT '!A103="","",'INPUT '!A103)</f>
        <v/>
      </c>
      <c r="B47" s="21" t="str">
        <f>IF('INPUT '!B103="","",'INPUT '!B103)</f>
        <v/>
      </c>
      <c r="C47" s="21" t="str">
        <f>IF('INPUT '!C103="","",'INPUT '!C103)</f>
        <v/>
      </c>
      <c r="D47" s="119"/>
      <c r="E47" s="119"/>
      <c r="F47" s="21" t="str">
        <f>IF('INPUT '!G103="","",'INPUT '!G103)</f>
        <v/>
      </c>
      <c r="G47" s="60" t="str">
        <f t="shared" si="0"/>
        <v/>
      </c>
      <c r="H47" s="32" t="str">
        <f t="shared" si="1"/>
        <v/>
      </c>
    </row>
    <row r="48" spans="1:8">
      <c r="A48" s="44" t="str">
        <f>IF('INPUT '!A104="","",'INPUT '!A104)</f>
        <v/>
      </c>
      <c r="B48" s="21" t="str">
        <f>IF('INPUT '!B104="","",'INPUT '!B104)</f>
        <v/>
      </c>
      <c r="C48" s="21" t="str">
        <f>IF('INPUT '!C104="","",'INPUT '!C104)</f>
        <v/>
      </c>
      <c r="D48" s="119"/>
      <c r="E48" s="119"/>
      <c r="F48" s="21" t="str">
        <f>IF('INPUT '!G104="","",'INPUT '!G104)</f>
        <v/>
      </c>
      <c r="G48" s="60" t="str">
        <f t="shared" si="0"/>
        <v/>
      </c>
      <c r="H48" s="32" t="str">
        <f t="shared" si="1"/>
        <v/>
      </c>
    </row>
    <row r="49" spans="1:8" ht="13.5" thickBot="1">
      <c r="A49" s="45" t="str">
        <f>IF('INPUT '!A105="","",'INPUT '!A105)</f>
        <v/>
      </c>
      <c r="B49" s="33" t="str">
        <f>IF('INPUT '!B105="","",'INPUT '!B105)</f>
        <v/>
      </c>
      <c r="C49" s="33" t="str">
        <f>IF('INPUT '!C105="","",'INPUT '!C105)</f>
        <v/>
      </c>
      <c r="D49" s="125"/>
      <c r="E49" s="125"/>
      <c r="F49" s="33" t="str">
        <f>IF('INPUT '!G105="","",'INPUT '!G105)</f>
        <v/>
      </c>
      <c r="G49" s="61" t="str">
        <f t="shared" si="0"/>
        <v/>
      </c>
      <c r="H49" s="34" t="str">
        <f t="shared" si="1"/>
        <v/>
      </c>
    </row>
    <row r="50" spans="1:8">
      <c r="A50" s="46" t="str">
        <f>IF('INPUT '!A106="","",'INPUT '!A106)</f>
        <v>Intermediate Course 1</v>
      </c>
      <c r="B50" s="28" t="str">
        <f>IF('INPUT '!B106="","",'INPUT '!B106)</f>
        <v>DSA 2</v>
      </c>
      <c r="C50" s="28" t="str">
        <f>IF('INPUT '!C106="","",'INPUT '!C106)</f>
        <v>20mm SI Asphalt</v>
      </c>
      <c r="D50" s="126" t="s">
        <v>197</v>
      </c>
      <c r="E50" s="126">
        <v>12</v>
      </c>
      <c r="F50" s="28">
        <f>IF('INPUT '!G106="","",'INPUT '!G106)</f>
        <v>1500</v>
      </c>
      <c r="G50" s="62">
        <f t="shared" si="0"/>
        <v>1.7602644124237392E-2</v>
      </c>
      <c r="H50" s="28">
        <f t="shared" si="1"/>
        <v>0.2112317294908487</v>
      </c>
    </row>
    <row r="51" spans="1:8">
      <c r="A51" s="44" t="str">
        <f>IF('INPUT '!A107="","",'INPUT '!A107)</f>
        <v/>
      </c>
      <c r="B51" s="21" t="str">
        <f>IF('INPUT '!B107="","",'INPUT '!B107)</f>
        <v/>
      </c>
      <c r="C51" s="21" t="str">
        <f>IF('INPUT '!C107="","",'INPUT '!C107)</f>
        <v/>
      </c>
      <c r="D51" s="119"/>
      <c r="E51" s="119"/>
      <c r="F51" s="21" t="str">
        <f>IF('INPUT '!G107="","",'INPUT '!G107)</f>
        <v/>
      </c>
      <c r="G51" s="60" t="str">
        <f t="shared" si="0"/>
        <v/>
      </c>
      <c r="H51" s="21" t="str">
        <f t="shared" si="1"/>
        <v/>
      </c>
    </row>
    <row r="52" spans="1:8">
      <c r="A52" s="44" t="str">
        <f>IF('INPUT '!A108="","",'INPUT '!A108)</f>
        <v/>
      </c>
      <c r="B52" s="21" t="str">
        <f>IF('INPUT '!B108="","",'INPUT '!B108)</f>
        <v/>
      </c>
      <c r="C52" s="21" t="str">
        <f>IF('INPUT '!C108="","",'INPUT '!C108)</f>
        <v/>
      </c>
      <c r="D52" s="119"/>
      <c r="E52" s="119"/>
      <c r="F52" s="21" t="str">
        <f>IF('INPUT '!G108="","",'INPUT '!G108)</f>
        <v/>
      </c>
      <c r="G52" s="60" t="str">
        <f t="shared" si="0"/>
        <v/>
      </c>
      <c r="H52" s="21" t="str">
        <f t="shared" si="1"/>
        <v/>
      </c>
    </row>
    <row r="53" spans="1:8">
      <c r="A53" s="44" t="str">
        <f>IF('INPUT '!A109="","",'INPUT '!A109)</f>
        <v/>
      </c>
      <c r="B53" s="21" t="str">
        <f>IF('INPUT '!B109="","",'INPUT '!B109)</f>
        <v/>
      </c>
      <c r="C53" s="21" t="str">
        <f>IF('INPUT '!C109="","",'INPUT '!C109)</f>
        <v/>
      </c>
      <c r="D53" s="119"/>
      <c r="E53" s="119"/>
      <c r="F53" s="21" t="str">
        <f>IF('INPUT '!G109="","",'INPUT '!G109)</f>
        <v/>
      </c>
      <c r="G53" s="60" t="str">
        <f t="shared" si="0"/>
        <v/>
      </c>
      <c r="H53" s="21" t="str">
        <f t="shared" si="1"/>
        <v/>
      </c>
    </row>
    <row r="54" spans="1:8">
      <c r="A54" s="44" t="str">
        <f>IF('INPUT '!A110="","",'INPUT '!A110)</f>
        <v/>
      </c>
      <c r="B54" s="21" t="str">
        <f>IF('INPUT '!B110="","",'INPUT '!B110)</f>
        <v/>
      </c>
      <c r="C54" s="21" t="str">
        <f>IF('INPUT '!C110="","",'INPUT '!C110)</f>
        <v/>
      </c>
      <c r="D54" s="119"/>
      <c r="E54" s="119"/>
      <c r="F54" s="21" t="str">
        <f>IF('INPUT '!G110="","",'INPUT '!G110)</f>
        <v/>
      </c>
      <c r="G54" s="60" t="str">
        <f t="shared" si="0"/>
        <v/>
      </c>
      <c r="H54" s="21" t="str">
        <f t="shared" si="1"/>
        <v/>
      </c>
    </row>
    <row r="55" spans="1:8">
      <c r="A55" s="44" t="str">
        <f>IF('INPUT '!A111="","",'INPUT '!A111)</f>
        <v/>
      </c>
      <c r="B55" s="21" t="str">
        <f>IF('INPUT '!B111="","",'INPUT '!B111)</f>
        <v/>
      </c>
      <c r="C55" s="21" t="str">
        <f>IF('INPUT '!C111="","",'INPUT '!C111)</f>
        <v/>
      </c>
      <c r="D55" s="119"/>
      <c r="E55" s="119"/>
      <c r="F55" s="21" t="str">
        <f>IF('INPUT '!G111="","",'INPUT '!G111)</f>
        <v/>
      </c>
      <c r="G55" s="60" t="str">
        <f t="shared" si="0"/>
        <v/>
      </c>
      <c r="H55" s="21" t="str">
        <f t="shared" si="1"/>
        <v/>
      </c>
    </row>
    <row r="56" spans="1:8">
      <c r="A56" s="44" t="str">
        <f>IF('INPUT '!A112="","",'INPUT '!A112)</f>
        <v/>
      </c>
      <c r="B56" s="21" t="str">
        <f>IF('INPUT '!B112="","",'INPUT '!B112)</f>
        <v/>
      </c>
      <c r="C56" s="21" t="str">
        <f>IF('INPUT '!C112="","",'INPUT '!C112)</f>
        <v/>
      </c>
      <c r="D56" s="119"/>
      <c r="E56" s="119"/>
      <c r="F56" s="21" t="str">
        <f>IF('INPUT '!G112="","",'INPUT '!G112)</f>
        <v/>
      </c>
      <c r="G56" s="60" t="str">
        <f t="shared" si="0"/>
        <v/>
      </c>
      <c r="H56" s="21" t="str">
        <f t="shared" si="1"/>
        <v/>
      </c>
    </row>
    <row r="57" spans="1:8" ht="13.5" thickBot="1">
      <c r="A57" s="47" t="str">
        <f>IF('INPUT '!A113="","",'INPUT '!A113)</f>
        <v/>
      </c>
      <c r="B57" s="29" t="str">
        <f>IF('INPUT '!B113="","",'INPUT '!B113)</f>
        <v/>
      </c>
      <c r="C57" s="29" t="str">
        <f>IF('INPUT '!C113="","",'INPUT '!C113)</f>
        <v/>
      </c>
      <c r="D57" s="127"/>
      <c r="E57" s="127"/>
      <c r="F57" s="29" t="str">
        <f>IF('INPUT '!G113="","",'INPUT '!G113)</f>
        <v/>
      </c>
      <c r="G57" s="63" t="str">
        <f t="shared" si="0"/>
        <v/>
      </c>
      <c r="H57" s="5" t="str">
        <f t="shared" si="1"/>
        <v/>
      </c>
    </row>
    <row r="58" spans="1:8">
      <c r="A58" s="43" t="str">
        <f>IF('INPUT '!A114="","",'INPUT '!A114)</f>
        <v>Wearing Course</v>
      </c>
      <c r="B58" s="30" t="str">
        <f>IF('INPUT '!B114="","",'INPUT '!B114)</f>
        <v>DSA 1</v>
      </c>
      <c r="C58" s="30" t="str">
        <f>IF('INPUT '!C114="","",'INPUT '!C114)</f>
        <v>16mm V Asphalt</v>
      </c>
      <c r="D58" s="124" t="s">
        <v>104</v>
      </c>
      <c r="E58" s="124">
        <v>2</v>
      </c>
      <c r="F58" s="30">
        <f>IF('INPUT '!G114="","",'INPUT '!G114)</f>
        <v>1296</v>
      </c>
      <c r="G58" s="59">
        <f t="shared" si="0"/>
        <v>1.5208684523341107E-2</v>
      </c>
      <c r="H58" s="31">
        <f t="shared" si="1"/>
        <v>3.0417369046682213E-2</v>
      </c>
    </row>
    <row r="59" spans="1:8">
      <c r="A59" s="44" t="str">
        <f>IF('INPUT '!A115="","",'INPUT '!A115)</f>
        <v/>
      </c>
      <c r="B59" s="21" t="str">
        <f>IF('INPUT '!B115="","",'INPUT '!B115)</f>
        <v>DSA 2</v>
      </c>
      <c r="C59" s="21" t="str">
        <f>IF('INPUT '!C115="","",'INPUT '!C115)</f>
        <v>16mm V Asphalt</v>
      </c>
      <c r="D59" s="119" t="s">
        <v>104</v>
      </c>
      <c r="E59" s="119">
        <v>2</v>
      </c>
      <c r="F59" s="21">
        <f>IF('INPUT '!G115="","",'INPUT '!G115)</f>
        <v>1800</v>
      </c>
      <c r="G59" s="60">
        <f t="shared" si="0"/>
        <v>2.1123172949084872E-2</v>
      </c>
      <c r="H59" s="32">
        <f t="shared" si="1"/>
        <v>4.2246345898169745E-2</v>
      </c>
    </row>
    <row r="60" spans="1:8">
      <c r="A60" s="44" t="str">
        <f>IF('INPUT '!A116="","",'INPUT '!A116)</f>
        <v/>
      </c>
      <c r="B60" s="21" t="str">
        <f>IF('INPUT '!B116="","",'INPUT '!B116)</f>
        <v/>
      </c>
      <c r="C60" s="21" t="str">
        <f>IF('INPUT '!C116="","",'INPUT '!C116)</f>
        <v/>
      </c>
      <c r="D60" s="119"/>
      <c r="E60" s="119"/>
      <c r="F60" s="21" t="str">
        <f>IF('INPUT '!G116="","",'INPUT '!G116)</f>
        <v/>
      </c>
      <c r="G60" s="60" t="str">
        <f t="shared" si="0"/>
        <v/>
      </c>
      <c r="H60" s="32" t="str">
        <f t="shared" si="1"/>
        <v/>
      </c>
    </row>
    <row r="61" spans="1:8">
      <c r="A61" s="44" t="str">
        <f>IF('INPUT '!A117="","",'INPUT '!A117)</f>
        <v/>
      </c>
      <c r="B61" s="21" t="str">
        <f>IF('INPUT '!B117="","",'INPUT '!B117)</f>
        <v/>
      </c>
      <c r="C61" s="21" t="str">
        <f>IF('INPUT '!C117="","",'INPUT '!C117)</f>
        <v/>
      </c>
      <c r="D61" s="119"/>
      <c r="E61" s="119"/>
      <c r="F61" s="21" t="str">
        <f>IF('INPUT '!G117="","",'INPUT '!G117)</f>
        <v/>
      </c>
      <c r="G61" s="60" t="str">
        <f t="shared" si="0"/>
        <v/>
      </c>
      <c r="H61" s="32" t="str">
        <f t="shared" si="1"/>
        <v/>
      </c>
    </row>
    <row r="62" spans="1:8">
      <c r="A62" s="44" t="str">
        <f>IF('INPUT '!A118="","",'INPUT '!A118)</f>
        <v/>
      </c>
      <c r="B62" s="21" t="str">
        <f>IF('INPUT '!B118="","",'INPUT '!B118)</f>
        <v/>
      </c>
      <c r="C62" s="21" t="str">
        <f>IF('INPUT '!C118="","",'INPUT '!C118)</f>
        <v/>
      </c>
      <c r="D62" s="119"/>
      <c r="E62" s="119"/>
      <c r="F62" s="21" t="str">
        <f>IF('INPUT '!G118="","",'INPUT '!G118)</f>
        <v/>
      </c>
      <c r="G62" s="60" t="str">
        <f t="shared" si="0"/>
        <v/>
      </c>
      <c r="H62" s="32" t="str">
        <f t="shared" si="1"/>
        <v/>
      </c>
    </row>
    <row r="63" spans="1:8">
      <c r="A63" s="44" t="str">
        <f>IF('INPUT '!A119="","",'INPUT '!A119)</f>
        <v/>
      </c>
      <c r="B63" s="21" t="str">
        <f>IF('INPUT '!B119="","",'INPUT '!B119)</f>
        <v/>
      </c>
      <c r="C63" s="21" t="str">
        <f>IF('INPUT '!C119="","",'INPUT '!C119)</f>
        <v/>
      </c>
      <c r="D63" s="119"/>
      <c r="E63" s="119"/>
      <c r="F63" s="21" t="str">
        <f>IF('INPUT '!G119="","",'INPUT '!G119)</f>
        <v/>
      </c>
      <c r="G63" s="60" t="str">
        <f t="shared" si="0"/>
        <v/>
      </c>
      <c r="H63" s="32" t="str">
        <f t="shared" si="1"/>
        <v/>
      </c>
    </row>
    <row r="64" spans="1:8">
      <c r="A64" s="44" t="str">
        <f>IF('INPUT '!A120="","",'INPUT '!A120)</f>
        <v/>
      </c>
      <c r="B64" s="21" t="str">
        <f>IF('INPUT '!B120="","",'INPUT '!B120)</f>
        <v/>
      </c>
      <c r="C64" s="21" t="str">
        <f>IF('INPUT '!C120="","",'INPUT '!C120)</f>
        <v/>
      </c>
      <c r="D64" s="119"/>
      <c r="E64" s="119"/>
      <c r="F64" s="21" t="str">
        <f>IF('INPUT '!G120="","",'INPUT '!G120)</f>
        <v/>
      </c>
      <c r="G64" s="60" t="str">
        <f t="shared" si="0"/>
        <v/>
      </c>
      <c r="H64" s="32" t="str">
        <f t="shared" si="1"/>
        <v/>
      </c>
    </row>
    <row r="65" spans="1:8" ht="13.5" thickBot="1">
      <c r="A65" s="45" t="str">
        <f>IF('INPUT '!A121="","",'INPUT '!A121)</f>
        <v/>
      </c>
      <c r="B65" s="33" t="str">
        <f>IF('INPUT '!B121="","",'INPUT '!B121)</f>
        <v/>
      </c>
      <c r="C65" s="33" t="str">
        <f>IF('INPUT '!C121="","",'INPUT '!C121)</f>
        <v/>
      </c>
      <c r="D65" s="125"/>
      <c r="E65" s="125"/>
      <c r="F65" s="33" t="str">
        <f>IF('INPUT '!G121="","",'INPUT '!G121)</f>
        <v/>
      </c>
      <c r="G65" s="61" t="str">
        <f t="shared" si="0"/>
        <v/>
      </c>
      <c r="H65" s="35" t="str">
        <f t="shared" si="1"/>
        <v/>
      </c>
    </row>
    <row r="66" spans="1:8">
      <c r="A66" s="64" t="str">
        <f>IF('INPUT '!A122="","",'INPUT '!A122)</f>
        <v>Sprayseal</v>
      </c>
      <c r="B66" s="28" t="str">
        <f>IF('INPUT '!B122="","",'INPUT '!B122)</f>
        <v>Pavement Type X1</v>
      </c>
      <c r="C66" s="28" t="str">
        <f>IF('INPUT '!C122="","",'INPUT '!C122)</f>
        <v/>
      </c>
      <c r="D66" s="126" t="s">
        <v>36</v>
      </c>
      <c r="E66" s="126">
        <v>0</v>
      </c>
      <c r="F66" s="28">
        <f>IF('INPUT '!G122="","",'INPUT '!G122)</f>
        <v>527.05882352941182</v>
      </c>
      <c r="G66" s="62">
        <f t="shared" si="0"/>
        <v>6.1850859354183156E-3</v>
      </c>
      <c r="H66" s="28">
        <f t="shared" si="1"/>
        <v>0</v>
      </c>
    </row>
    <row r="67" spans="1:8">
      <c r="A67" s="48" t="str">
        <f>IF('INPUT '!A123="","",'INPUT '!A123)</f>
        <v/>
      </c>
      <c r="B67" s="21" t="str">
        <f>IF('INPUT '!B123="","",'INPUT '!B123)</f>
        <v>Pavement Type X2</v>
      </c>
      <c r="C67" s="21" t="str">
        <f>IF('INPUT '!C123="","",'INPUT '!C123)</f>
        <v/>
      </c>
      <c r="D67" s="119" t="s">
        <v>36</v>
      </c>
      <c r="E67" s="119">
        <v>0</v>
      </c>
      <c r="F67" s="21">
        <f>IF('INPUT '!G123="","",'INPUT '!G123)</f>
        <v>39.529411764705891</v>
      </c>
      <c r="G67" s="60">
        <f t="shared" si="0"/>
        <v>4.6388144515637376E-4</v>
      </c>
      <c r="H67" s="21">
        <f t="shared" si="1"/>
        <v>0</v>
      </c>
    </row>
    <row r="68" spans="1:8">
      <c r="A68" s="48" t="str">
        <f>IF('INPUT '!A124="","",'INPUT '!A124)</f>
        <v/>
      </c>
      <c r="B68" s="21" t="str">
        <f>IF('INPUT '!B124="","",'INPUT '!B124)</f>
        <v>Pavement Type X3</v>
      </c>
      <c r="C68" s="21" t="str">
        <f>IF('INPUT '!C124="","",'INPUT '!C124)</f>
        <v/>
      </c>
      <c r="D68" s="119" t="s">
        <v>36</v>
      </c>
      <c r="E68" s="119">
        <v>0</v>
      </c>
      <c r="F68" s="21">
        <f>IF('INPUT '!G124="","",'INPUT '!G124)</f>
        <v>13.176470588235293</v>
      </c>
      <c r="G68" s="60">
        <f t="shared" si="0"/>
        <v>1.5462714838545787E-4</v>
      </c>
      <c r="H68" s="21">
        <f t="shared" si="1"/>
        <v>0</v>
      </c>
    </row>
    <row r="69" spans="1:8">
      <c r="A69" s="48" t="str">
        <f>IF('INPUT '!A125="","",'INPUT '!A125)</f>
        <v/>
      </c>
      <c r="B69" s="21" t="str">
        <f>IF('INPUT '!B125="","",'INPUT '!B125)</f>
        <v>Pavement Type X4</v>
      </c>
      <c r="C69" s="21" t="str">
        <f>IF('INPUT '!C125="","",'INPUT '!C125)</f>
        <v/>
      </c>
      <c r="D69" s="119" t="s">
        <v>36</v>
      </c>
      <c r="E69" s="119">
        <v>0</v>
      </c>
      <c r="F69" s="21">
        <f>IF('INPUT '!G125="","",'INPUT '!G125)</f>
        <v>52.705882352941174</v>
      </c>
      <c r="G69" s="60">
        <f t="shared" si="0"/>
        <v>6.185085935418315E-4</v>
      </c>
      <c r="H69" s="21">
        <f t="shared" si="1"/>
        <v>0</v>
      </c>
    </row>
    <row r="70" spans="1:8">
      <c r="A70" s="48" t="str">
        <f>IF('INPUT '!A126="","",'INPUT '!A126)</f>
        <v/>
      </c>
      <c r="B70" s="21" t="str">
        <f>IF('INPUT '!B126="","",'INPUT '!B126)</f>
        <v/>
      </c>
      <c r="C70" s="21" t="str">
        <f>IF('INPUT '!C126="","",'INPUT '!C126)</f>
        <v/>
      </c>
      <c r="D70" s="119"/>
      <c r="E70" s="119"/>
      <c r="F70" s="21" t="str">
        <f>IF('INPUT '!G126="","",'INPUT '!G126)</f>
        <v/>
      </c>
      <c r="G70" s="60" t="str">
        <f t="shared" si="0"/>
        <v/>
      </c>
      <c r="H70" s="21" t="str">
        <f t="shared" si="1"/>
        <v/>
      </c>
    </row>
    <row r="71" spans="1:8">
      <c r="A71" s="48" t="str">
        <f>IF('INPUT '!A127="","",'INPUT '!A127)</f>
        <v/>
      </c>
      <c r="B71" s="21" t="str">
        <f>IF('INPUT '!B127="","",'INPUT '!B127)</f>
        <v/>
      </c>
      <c r="C71" s="21" t="str">
        <f>IF('INPUT '!C127="","",'INPUT '!C127)</f>
        <v/>
      </c>
      <c r="D71" s="119"/>
      <c r="E71" s="119"/>
      <c r="F71" s="21" t="str">
        <f>IF('INPUT '!G127="","",'INPUT '!G127)</f>
        <v/>
      </c>
      <c r="G71" s="60" t="str">
        <f t="shared" si="0"/>
        <v/>
      </c>
      <c r="H71" s="21" t="str">
        <f t="shared" si="1"/>
        <v/>
      </c>
    </row>
    <row r="72" spans="1:8">
      <c r="A72" s="48" t="str">
        <f>IF('INPUT '!A128="","",'INPUT '!A128)</f>
        <v/>
      </c>
      <c r="B72" s="21" t="str">
        <f>IF('INPUT '!B128="","",'INPUT '!B128)</f>
        <v/>
      </c>
      <c r="C72" s="21" t="str">
        <f>IF('INPUT '!C128="","",'INPUT '!C128)</f>
        <v/>
      </c>
      <c r="D72" s="119"/>
      <c r="E72" s="119"/>
      <c r="F72" s="21" t="str">
        <f>IF('INPUT '!G128="","",'INPUT '!G128)</f>
        <v/>
      </c>
      <c r="G72" s="60" t="str">
        <f t="shared" si="0"/>
        <v/>
      </c>
      <c r="H72" s="21" t="str">
        <f t="shared" si="1"/>
        <v/>
      </c>
    </row>
    <row r="73" spans="1:8">
      <c r="A73" s="48" t="str">
        <f>IF('INPUT '!A129="","",'INPUT '!A129)</f>
        <v/>
      </c>
      <c r="B73" s="21" t="str">
        <f>IF('INPUT '!B129="","",'INPUT '!B129)</f>
        <v/>
      </c>
      <c r="C73" s="21" t="str">
        <f>IF('INPUT '!C129="","",'INPUT '!C129)</f>
        <v/>
      </c>
      <c r="D73" s="119"/>
      <c r="E73" s="119"/>
      <c r="F73" s="21" t="str">
        <f>IF('INPUT '!G129="","",'INPUT '!G129)</f>
        <v/>
      </c>
      <c r="G73" s="60" t="str">
        <f t="shared" si="0"/>
        <v/>
      </c>
      <c r="H73" s="42" t="str">
        <f t="shared" si="1"/>
        <v/>
      </c>
    </row>
    <row r="74" spans="1:8" ht="13.5" thickBot="1">
      <c r="E74" s="4" t="s">
        <v>6</v>
      </c>
      <c r="F74">
        <f>SUM(F10:F73)</f>
        <v>85214.470588235286</v>
      </c>
      <c r="G74" s="4" t="s">
        <v>8</v>
      </c>
      <c r="H74" s="20">
        <f>SUM(H10:H73)</f>
        <v>7.0171180536859952</v>
      </c>
    </row>
    <row r="75" spans="1:8">
      <c r="H75" s="6">
        <f>VLOOKUP(H74,'Pavement Lookup'!A1:C102,3,TRUE)</f>
        <v>2.1</v>
      </c>
    </row>
  </sheetData>
  <sheetProtection password="F70E" sheet="1" objects="1" scenarios="1"/>
  <protectedRanges>
    <protectedRange sqref="E10:E73" name="mix rating_1"/>
    <protectedRange sqref="D10:D73" name="mix info_1"/>
  </protectedRanges>
  <mergeCells count="3">
    <mergeCell ref="A8:C8"/>
    <mergeCell ref="D8:E8"/>
    <mergeCell ref="F8:H8"/>
  </mergeCells>
  <hyperlinks>
    <hyperlink ref="D1" location="'INPUT '!A1" display="Return to INPUT"/>
  </hyperlinks>
  <pageMargins left="0.75" right="0.75" top="1" bottom="1" header="0.5" footer="0.5"/>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sheetPr>
    <tabColor rgb="FF00B050"/>
  </sheetPr>
  <dimension ref="A1:D32"/>
  <sheetViews>
    <sheetView workbookViewId="0">
      <selection activeCell="C10" sqref="C10"/>
    </sheetView>
  </sheetViews>
  <sheetFormatPr defaultRowHeight="12.75"/>
  <cols>
    <col min="1" max="1" width="40.42578125" customWidth="1"/>
    <col min="2" max="2" width="10" bestFit="1" customWidth="1"/>
    <col min="3" max="3" width="17.28515625" bestFit="1" customWidth="1"/>
  </cols>
  <sheetData>
    <row r="1" spans="1:4" ht="25.5">
      <c r="A1" s="118" t="str">
        <f>'INPUT '!B50</f>
        <v>Clock Works (SP)</v>
      </c>
      <c r="D1" s="11" t="s">
        <v>22</v>
      </c>
    </row>
    <row r="2" spans="1:4">
      <c r="A2" s="1" t="s">
        <v>13</v>
      </c>
      <c r="B2" s="1" t="s">
        <v>14</v>
      </c>
      <c r="C2" s="2" t="s">
        <v>15</v>
      </c>
    </row>
    <row r="3" spans="1:4">
      <c r="A3" s="117" t="s">
        <v>190</v>
      </c>
      <c r="B3" s="1">
        <f>IF('INPUT '!B142="","",'INPUT '!B142)</f>
        <v>1</v>
      </c>
      <c r="C3" s="117">
        <v>1</v>
      </c>
    </row>
    <row r="4" spans="1:4">
      <c r="A4" s="117" t="str">
        <f>IF('INPUT '!A143="","",'INPUT '!A143)</f>
        <v>Tenderer Nominated</v>
      </c>
      <c r="B4" s="1">
        <f>IF('INPUT '!B143="","",'INPUT '!B143)</f>
        <v>1</v>
      </c>
      <c r="C4" s="117">
        <v>0</v>
      </c>
    </row>
    <row r="5" spans="1:4">
      <c r="A5" s="1" t="str">
        <f>IF('INPUT '!A144="","",'INPUT '!A144)</f>
        <v>Green' Street Lighting</v>
      </c>
      <c r="B5" s="1">
        <f>IF('INPUT '!B144="","",'INPUT '!B144)</f>
        <v>10</v>
      </c>
      <c r="C5" s="117">
        <v>10</v>
      </c>
    </row>
    <row r="6" spans="1:4">
      <c r="A6" s="1" t="str">
        <f>IF('INPUT '!A145="","",'INPUT '!A145)</f>
        <v>Road Furniture made from Recycled Materials</v>
      </c>
      <c r="B6" s="1">
        <f>IF('INPUT '!B145="","",'INPUT '!B145)</f>
        <v>6</v>
      </c>
      <c r="C6" s="117">
        <v>6</v>
      </c>
    </row>
    <row r="7" spans="1:4">
      <c r="A7" s="1" t="str">
        <f>IF('INPUT '!A146="","",'INPUT '!A146)</f>
        <v>Low Embodied Carbon Stormwater Piping</v>
      </c>
      <c r="B7" s="1">
        <f>IF('INPUT '!B146="","",'INPUT '!B146)</f>
        <v>4</v>
      </c>
      <c r="C7" s="117">
        <v>4</v>
      </c>
    </row>
    <row r="8" spans="1:4">
      <c r="A8" s="1" t="str">
        <f>IF('INPUT '!A147="","",'INPUT '!A147)</f>
        <v>Infrastructure reuse</v>
      </c>
      <c r="B8" s="1">
        <f>IF('INPUT '!B147="","",'INPUT '!B147)</f>
        <v>6</v>
      </c>
      <c r="C8" s="117">
        <v>0</v>
      </c>
    </row>
    <row r="9" spans="1:4">
      <c r="A9" s="1" t="str">
        <f>IF('INPUT '!A148="","",'INPUT '!A148)</f>
        <v>Manufactured Sand</v>
      </c>
      <c r="B9" s="1">
        <f>IF('INPUT '!B148="","",'INPUT '!B148)</f>
        <v>2</v>
      </c>
      <c r="C9" s="117">
        <v>2</v>
      </c>
    </row>
    <row r="10" spans="1:4">
      <c r="A10" s="1" t="str">
        <f>IF('INPUT '!A149="","",'INPUT '!A149)</f>
        <v>Low Embodied Carbon Noise Walls</v>
      </c>
      <c r="B10" s="1">
        <f>IF('INPUT '!B149="","",'INPUT '!B149)</f>
        <v>4</v>
      </c>
      <c r="C10" s="117">
        <v>4</v>
      </c>
    </row>
    <row r="11" spans="1:4">
      <c r="A11" s="1" t="str">
        <f>IF('INPUT '!A150="","",'INPUT '!A150)</f>
        <v>Solar Panels</v>
      </c>
      <c r="B11" s="1">
        <f>IF('INPUT '!B150="","",'INPUT '!B150)</f>
        <v>8</v>
      </c>
      <c r="C11" s="117">
        <v>0</v>
      </c>
    </row>
    <row r="12" spans="1:4">
      <c r="A12" s="1" t="str">
        <f>IF('INPUT '!A151="","",'INPUT '!A151)</f>
        <v/>
      </c>
      <c r="B12" s="1" t="str">
        <f>IF('INPUT '!B151="","",'INPUT '!B151)</f>
        <v/>
      </c>
      <c r="C12" s="117"/>
    </row>
    <row r="13" spans="1:4">
      <c r="A13" s="1" t="str">
        <f>IF('INPUT '!A152="","",'INPUT '!A152)</f>
        <v/>
      </c>
      <c r="B13" s="1" t="str">
        <f>IF('INPUT '!B152="","",'INPUT '!B152)</f>
        <v/>
      </c>
      <c r="C13" s="117"/>
    </row>
    <row r="14" spans="1:4">
      <c r="A14" s="1" t="str">
        <f>IF('INPUT '!A153="","",'INPUT '!A153)</f>
        <v/>
      </c>
      <c r="B14" s="1" t="str">
        <f>IF('INPUT '!B153="","",'INPUT '!B153)</f>
        <v/>
      </c>
      <c r="C14" s="117"/>
    </row>
    <row r="15" spans="1:4">
      <c r="A15" s="1" t="str">
        <f>IF('INPUT '!A154="","",'INPUT '!A154)</f>
        <v/>
      </c>
      <c r="B15" s="1" t="str">
        <f>IF('INPUT '!B154="","",'INPUT '!B154)</f>
        <v/>
      </c>
      <c r="C15" s="117"/>
    </row>
    <row r="16" spans="1:4">
      <c r="A16" s="1" t="str">
        <f>IF('INPUT '!A155="","",'INPUT '!A155)</f>
        <v/>
      </c>
      <c r="B16" s="1" t="str">
        <f>IF('INPUT '!B155="","",'INPUT '!B155)</f>
        <v/>
      </c>
      <c r="C16" s="117"/>
    </row>
    <row r="17" spans="1:3">
      <c r="A17" s="1" t="str">
        <f>IF('INPUT '!A156="","",'INPUT '!A156)</f>
        <v/>
      </c>
      <c r="B17" s="1" t="str">
        <f>IF('INPUT '!B156="","",'INPUT '!B156)</f>
        <v/>
      </c>
      <c r="C17" s="117"/>
    </row>
    <row r="18" spans="1:3">
      <c r="A18" s="1" t="str">
        <f>IF('INPUT '!A157="","",'INPUT '!A157)</f>
        <v/>
      </c>
      <c r="B18" s="1" t="str">
        <f>IF('INPUT '!B157="","",'INPUT '!B157)</f>
        <v/>
      </c>
      <c r="C18" s="117"/>
    </row>
    <row r="19" spans="1:3">
      <c r="A19" s="1" t="str">
        <f>IF('INPUT '!A158="","",'INPUT '!A158)</f>
        <v/>
      </c>
      <c r="B19" s="1" t="str">
        <f>IF('INPUT '!B158="","",'INPUT '!B158)</f>
        <v/>
      </c>
      <c r="C19" s="117"/>
    </row>
    <row r="20" spans="1:3">
      <c r="A20" s="1" t="str">
        <f>IF('INPUT '!A159="","",'INPUT '!A159)</f>
        <v/>
      </c>
      <c r="B20" s="1" t="str">
        <f>IF('INPUT '!B159="","",'INPUT '!B159)</f>
        <v/>
      </c>
      <c r="C20" s="117"/>
    </row>
    <row r="21" spans="1:3">
      <c r="A21" s="1" t="str">
        <f>IF('INPUT '!A160="","",'INPUT '!A160)</f>
        <v/>
      </c>
      <c r="B21" s="1" t="str">
        <f>IF('INPUT '!B160="","",'INPUT '!B160)</f>
        <v/>
      </c>
      <c r="C21" s="117"/>
    </row>
    <row r="22" spans="1:3">
      <c r="A22" s="1" t="str">
        <f>IF('INPUT '!A161="","",'INPUT '!A161)</f>
        <v/>
      </c>
      <c r="B22" s="1" t="str">
        <f>IF('INPUT '!B161="","",'INPUT '!B161)</f>
        <v/>
      </c>
      <c r="C22" s="117"/>
    </row>
    <row r="23" spans="1:3">
      <c r="A23" s="1" t="str">
        <f>IF('INPUT '!A162="","",'INPUT '!A162)</f>
        <v/>
      </c>
      <c r="B23" s="1" t="str">
        <f>IF('INPUT '!B162="","",'INPUT '!B162)</f>
        <v/>
      </c>
      <c r="C23" s="117"/>
    </row>
    <row r="24" spans="1:3">
      <c r="A24" s="1" t="str">
        <f>IF('INPUT '!A163="","",'INPUT '!A163)</f>
        <v/>
      </c>
      <c r="B24" s="1" t="str">
        <f>IF('INPUT '!B163="","",'INPUT '!B163)</f>
        <v/>
      </c>
      <c r="C24" s="117"/>
    </row>
    <row r="25" spans="1:3">
      <c r="A25" s="1" t="str">
        <f>IF('INPUT '!A164="","",'INPUT '!A164)</f>
        <v/>
      </c>
      <c r="B25" s="1" t="str">
        <f>IF('INPUT '!B164="","",'INPUT '!B164)</f>
        <v/>
      </c>
      <c r="C25" s="117"/>
    </row>
    <row r="26" spans="1:3">
      <c r="A26" s="1" t="str">
        <f>IF('INPUT '!A165="","",'INPUT '!A165)</f>
        <v/>
      </c>
      <c r="B26" s="1" t="str">
        <f>IF('INPUT '!B165="","",'INPUT '!B165)</f>
        <v/>
      </c>
      <c r="C26" s="117"/>
    </row>
    <row r="27" spans="1:3">
      <c r="A27" s="1" t="str">
        <f>IF('INPUT '!A166="","",'INPUT '!A166)</f>
        <v/>
      </c>
      <c r="B27" s="1" t="str">
        <f>IF('INPUT '!B166="","",'INPUT '!B166)</f>
        <v/>
      </c>
      <c r="C27" s="117"/>
    </row>
    <row r="28" spans="1:3">
      <c r="A28" s="1" t="str">
        <f>IF('INPUT '!A167="","",'INPUT '!A167)</f>
        <v/>
      </c>
      <c r="B28" s="1" t="str">
        <f>IF('INPUT '!B167="","",'INPUT '!B167)</f>
        <v/>
      </c>
      <c r="C28" s="117"/>
    </row>
    <row r="29" spans="1:3">
      <c r="A29" s="1" t="str">
        <f>IF('INPUT '!A168="","",'INPUT '!A168)</f>
        <v/>
      </c>
      <c r="B29" s="1" t="str">
        <f>IF('INPUT '!B168="","",'INPUT '!B168)</f>
        <v/>
      </c>
      <c r="C29" s="117"/>
    </row>
    <row r="30" spans="1:3">
      <c r="A30" s="1" t="str">
        <f>IF('INPUT '!A169="","",'INPUT '!A169)</f>
        <v/>
      </c>
      <c r="B30" s="1" t="str">
        <f>IF('INPUT '!B169="","",'INPUT '!B169)</f>
        <v/>
      </c>
      <c r="C30" s="117"/>
    </row>
    <row r="31" spans="1:3">
      <c r="A31" s="1" t="str">
        <f>IF('INPUT '!A170="","",'INPUT '!A170)</f>
        <v/>
      </c>
      <c r="B31" s="1" t="str">
        <f>IF('INPUT '!B170="","",'INPUT '!B170)</f>
        <v/>
      </c>
      <c r="C31" s="117"/>
    </row>
    <row r="32" spans="1:3">
      <c r="A32" t="s">
        <v>12</v>
      </c>
      <c r="B32">
        <f>SUM(B3:B31)</f>
        <v>42</v>
      </c>
      <c r="C32">
        <f>SUM(C3:C31)</f>
        <v>27</v>
      </c>
    </row>
  </sheetData>
  <sheetProtection password="F70E" sheet="1" objects="1" scenarios="1"/>
  <protectedRanges>
    <protectedRange sqref="A3:A4" name="Tender Nominated"/>
    <protectedRange sqref="C3:C31" name="Tender Scores"/>
  </protectedRanges>
  <hyperlinks>
    <hyperlink ref="D1" location="'INPUT '!A1" display="Return to INPUT"/>
  </hyperlinks>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sheetPr>
    <tabColor theme="9" tint="-0.249977111117893"/>
  </sheetPr>
  <dimension ref="A1:J75"/>
  <sheetViews>
    <sheetView zoomScale="70" zoomScaleNormal="70" workbookViewId="0">
      <selection activeCell="D10" sqref="D10:E73"/>
    </sheetView>
  </sheetViews>
  <sheetFormatPr defaultRowHeight="12.75"/>
  <cols>
    <col min="1" max="1" width="23.7109375" customWidth="1"/>
    <col min="2" max="2" width="32.85546875" customWidth="1"/>
    <col min="3" max="3" width="17.28515625" customWidth="1"/>
    <col min="4" max="4" width="41.42578125" customWidth="1"/>
    <col min="5" max="5" width="18.85546875" customWidth="1"/>
    <col min="6" max="6" width="31.42578125" bestFit="1" customWidth="1"/>
    <col min="7" max="7" width="31.42578125" customWidth="1"/>
    <col min="8" max="8" width="11" customWidth="1"/>
    <col min="9" max="9" width="13" customWidth="1"/>
    <col min="10" max="10" width="35.42578125" bestFit="1" customWidth="1"/>
    <col min="11" max="11" width="28.5703125" customWidth="1"/>
  </cols>
  <sheetData>
    <row r="1" spans="1:10" ht="34.5">
      <c r="A1" s="91" t="str">
        <f>'INPUT '!B53</f>
        <v>Tenderer 10</v>
      </c>
      <c r="D1" s="94" t="s">
        <v>110</v>
      </c>
      <c r="E1" s="4" t="s">
        <v>7</v>
      </c>
      <c r="F1" t="s">
        <v>101</v>
      </c>
      <c r="G1" t="s">
        <v>102</v>
      </c>
    </row>
    <row r="2" spans="1:10">
      <c r="E2" s="3">
        <v>0</v>
      </c>
      <c r="F2" t="s">
        <v>103</v>
      </c>
      <c r="G2" t="s">
        <v>106</v>
      </c>
    </row>
    <row r="3" spans="1:10" ht="14.25">
      <c r="A3" s="100" t="s">
        <v>9</v>
      </c>
      <c r="B3" s="100">
        <f>'INPUT '!B7</f>
        <v>3</v>
      </c>
      <c r="E3" s="3">
        <v>2</v>
      </c>
      <c r="F3" t="s">
        <v>104</v>
      </c>
      <c r="G3" t="s">
        <v>106</v>
      </c>
    </row>
    <row r="4" spans="1:10">
      <c r="E4">
        <v>5</v>
      </c>
      <c r="F4" t="s">
        <v>103</v>
      </c>
      <c r="G4" t="s">
        <v>107</v>
      </c>
    </row>
    <row r="5" spans="1:10">
      <c r="E5">
        <v>7</v>
      </c>
      <c r="F5" t="s">
        <v>104</v>
      </c>
      <c r="G5" t="s">
        <v>107</v>
      </c>
    </row>
    <row r="6" spans="1:10">
      <c r="E6">
        <v>10</v>
      </c>
      <c r="F6" t="s">
        <v>103</v>
      </c>
      <c r="G6" t="s">
        <v>105</v>
      </c>
    </row>
    <row r="7" spans="1:10" ht="15">
      <c r="D7" s="11"/>
      <c r="E7">
        <v>12</v>
      </c>
      <c r="F7" t="s">
        <v>104</v>
      </c>
      <c r="G7" t="s">
        <v>105</v>
      </c>
    </row>
    <row r="8" spans="1:10">
      <c r="A8" s="136" t="s">
        <v>0</v>
      </c>
      <c r="B8" s="137"/>
      <c r="C8" s="138"/>
      <c r="D8" s="133" t="s">
        <v>139</v>
      </c>
      <c r="E8" s="138"/>
      <c r="F8" s="133" t="s">
        <v>140</v>
      </c>
      <c r="G8" s="134"/>
      <c r="H8" s="135"/>
    </row>
    <row r="9" spans="1:10" ht="26.25" thickBot="1">
      <c r="A9" s="9" t="s">
        <v>1</v>
      </c>
      <c r="B9" s="9" t="s">
        <v>2</v>
      </c>
      <c r="C9" s="56" t="s">
        <v>137</v>
      </c>
      <c r="D9" s="56" t="s">
        <v>138</v>
      </c>
      <c r="E9" s="9" t="s">
        <v>100</v>
      </c>
      <c r="F9" s="9" t="s">
        <v>44</v>
      </c>
      <c r="G9" s="9" t="s">
        <v>4</v>
      </c>
      <c r="H9" s="9" t="s">
        <v>3</v>
      </c>
    </row>
    <row r="10" spans="1:10">
      <c r="A10" s="43" t="str">
        <f>IF('INPUT '!A66="","",'INPUT '!A66)</f>
        <v>Lower Subbase</v>
      </c>
      <c r="B10" s="30" t="str">
        <f>IF('INPUT '!B66="","",'INPUT '!B66)</f>
        <v>Pavement Type X1</v>
      </c>
      <c r="C10" s="30" t="s">
        <v>56</v>
      </c>
      <c r="D10" s="104"/>
      <c r="E10" s="104"/>
      <c r="F10" s="30">
        <f>IF('INPUT '!G66="","",'INPUT '!G66)</f>
        <v>13440.000000000002</v>
      </c>
      <c r="G10" s="59">
        <f t="shared" ref="G10:G73" si="0">IF(F10="","",F10/$F$74)</f>
        <v>0.15771969135316707</v>
      </c>
      <c r="H10" s="31">
        <f t="shared" ref="H10:H73" si="1">IF(G10="","",E10*G10)</f>
        <v>0</v>
      </c>
    </row>
    <row r="11" spans="1:10">
      <c r="A11" s="44" t="str">
        <f>IF('INPUT '!A67="","",'INPUT '!A67)</f>
        <v/>
      </c>
      <c r="B11" s="21" t="str">
        <f>IF('INPUT '!B67="","",'INPUT '!B67)</f>
        <v>Pavement Type X2</v>
      </c>
      <c r="C11" s="21" t="str">
        <f>IF('INPUT '!C67="","",'INPUT '!C67)</f>
        <v>CL 4 Crushed Rock</v>
      </c>
      <c r="D11" s="105"/>
      <c r="E11" s="105"/>
      <c r="F11" s="21">
        <f>IF('INPUT '!G67="","",'INPUT '!G67)</f>
        <v>1344.0000000000002</v>
      </c>
      <c r="G11" s="60">
        <f t="shared" si="0"/>
        <v>1.5771969135316706E-2</v>
      </c>
      <c r="H11" s="32">
        <f t="shared" si="1"/>
        <v>0</v>
      </c>
      <c r="J11" s="92"/>
    </row>
    <row r="12" spans="1:10">
      <c r="A12" s="44" t="str">
        <f>IF('INPUT '!A68="","",'INPUT '!A68)</f>
        <v/>
      </c>
      <c r="B12" s="21" t="str">
        <f>IF('INPUT '!B68="","",'INPUT '!B68)</f>
        <v>Pavement Type X3</v>
      </c>
      <c r="C12" s="21" t="str">
        <f>IF('INPUT '!C68="","",'INPUT '!C68)</f>
        <v>CL 4 Crushed Rock</v>
      </c>
      <c r="D12" s="105"/>
      <c r="E12" s="105"/>
      <c r="F12" s="21">
        <f>IF('INPUT '!G68="","",'INPUT '!G68)</f>
        <v>224.00000000000003</v>
      </c>
      <c r="G12" s="60">
        <f t="shared" si="0"/>
        <v>2.6286615225527845E-3</v>
      </c>
      <c r="H12" s="32">
        <f t="shared" si="1"/>
        <v>0</v>
      </c>
      <c r="J12" s="92"/>
    </row>
    <row r="13" spans="1:10">
      <c r="A13" s="44" t="str">
        <f>IF('INPUT '!A69="","",'INPUT '!A69)</f>
        <v/>
      </c>
      <c r="B13" s="21" t="str">
        <f>IF('INPUT '!B69="","",'INPUT '!B69)</f>
        <v>DSA 1</v>
      </c>
      <c r="C13" s="21" t="str">
        <f>IF('INPUT '!C69="","",'INPUT '!C69)</f>
        <v>CL 4 Crushed Rock</v>
      </c>
      <c r="D13" s="105"/>
      <c r="E13" s="105"/>
      <c r="F13" s="21">
        <f>IF('INPUT '!G69="","",'INPUT '!G69)</f>
        <v>4032.0000000000005</v>
      </c>
      <c r="G13" s="60">
        <f t="shared" si="0"/>
        <v>4.7315907405950118E-2</v>
      </c>
      <c r="H13" s="32">
        <f t="shared" si="1"/>
        <v>0</v>
      </c>
      <c r="J13" s="57"/>
    </row>
    <row r="14" spans="1:10">
      <c r="A14" s="44" t="str">
        <f>IF('INPUT '!A70="","",'INPUT '!A70)</f>
        <v/>
      </c>
      <c r="B14" s="21" t="str">
        <f>IF('INPUT '!B70="","",'INPUT '!B70)</f>
        <v>DSA 2</v>
      </c>
      <c r="C14" s="21" t="str">
        <f>IF('INPUT '!C70="","",'INPUT '!C70)</f>
        <v>CL 4 Crushed Rock</v>
      </c>
      <c r="D14" s="105"/>
      <c r="E14" s="105"/>
      <c r="F14" s="21">
        <f>IF('INPUT '!G70="","",'INPUT '!G70)</f>
        <v>5600.0000000000009</v>
      </c>
      <c r="G14" s="60">
        <f t="shared" si="0"/>
        <v>6.5716538063819607E-2</v>
      </c>
      <c r="H14" s="32">
        <f t="shared" si="1"/>
        <v>0</v>
      </c>
    </row>
    <row r="15" spans="1:10">
      <c r="A15" s="44" t="str">
        <f>IF('INPUT '!A71="","",'INPUT '!A71)</f>
        <v/>
      </c>
      <c r="B15" s="21" t="str">
        <f>IF('INPUT '!B71="","",'INPUT '!B71)</f>
        <v/>
      </c>
      <c r="C15" s="21" t="str">
        <f>IF('INPUT '!C71="","",'INPUT '!C71)</f>
        <v/>
      </c>
      <c r="D15" s="105"/>
      <c r="E15" s="105"/>
      <c r="F15" s="21" t="str">
        <f>IF('INPUT '!G71="","",'INPUT '!G71)</f>
        <v/>
      </c>
      <c r="G15" s="60" t="str">
        <f t="shared" si="0"/>
        <v/>
      </c>
      <c r="H15" s="32" t="str">
        <f t="shared" si="1"/>
        <v/>
      </c>
    </row>
    <row r="16" spans="1:10">
      <c r="A16" s="44" t="str">
        <f>IF('INPUT '!A72="","",'INPUT '!A72)</f>
        <v/>
      </c>
      <c r="B16" s="21" t="str">
        <f>IF('INPUT '!B72="","",'INPUT '!B72)</f>
        <v/>
      </c>
      <c r="C16" s="21" t="str">
        <f>IF('INPUT '!C72="","",'INPUT '!C72)</f>
        <v/>
      </c>
      <c r="D16" s="105"/>
      <c r="E16" s="105"/>
      <c r="F16" s="21" t="str">
        <f>IF('INPUT '!G72="","",'INPUT '!G72)</f>
        <v/>
      </c>
      <c r="G16" s="60" t="str">
        <f t="shared" si="0"/>
        <v/>
      </c>
      <c r="H16" s="32" t="str">
        <f t="shared" si="1"/>
        <v/>
      </c>
    </row>
    <row r="17" spans="1:8" ht="13.5" thickBot="1">
      <c r="A17" s="45" t="str">
        <f>IF('INPUT '!A73="","",'INPUT '!A73)</f>
        <v/>
      </c>
      <c r="B17" s="33" t="str">
        <f>IF('INPUT '!B73="","",'INPUT '!B73)</f>
        <v/>
      </c>
      <c r="C17" s="33" t="str">
        <f>IF('INPUT '!C73="","",'INPUT '!C73)</f>
        <v/>
      </c>
      <c r="D17" s="106"/>
      <c r="E17" s="106"/>
      <c r="F17" s="33" t="str">
        <f>IF('INPUT '!G73="","",'INPUT '!G73)</f>
        <v/>
      </c>
      <c r="G17" s="61" t="str">
        <f t="shared" si="0"/>
        <v/>
      </c>
      <c r="H17" s="34" t="str">
        <f t="shared" si="1"/>
        <v/>
      </c>
    </row>
    <row r="18" spans="1:8">
      <c r="A18" s="46" t="str">
        <f>IF('INPUT '!A74="","",'INPUT '!A74)</f>
        <v>Subbase</v>
      </c>
      <c r="B18" s="28" t="str">
        <f>IF('INPUT '!B74="","",'INPUT '!B74)</f>
        <v>Pavement Type X1</v>
      </c>
      <c r="C18" s="28" t="str">
        <f>IF('INPUT '!C74="","",'INPUT '!C74)</f>
        <v>CL 3 Crushed Rock</v>
      </c>
      <c r="D18" s="107"/>
      <c r="E18" s="107"/>
      <c r="F18" s="28">
        <f>IF('INPUT '!G74="","",'INPUT '!G74)</f>
        <v>17920</v>
      </c>
      <c r="G18" s="62">
        <f t="shared" si="0"/>
        <v>0.21029292180422271</v>
      </c>
      <c r="H18" s="28">
        <f t="shared" si="1"/>
        <v>0</v>
      </c>
    </row>
    <row r="19" spans="1:8">
      <c r="A19" s="44" t="str">
        <f>IF('INPUT '!A75="","",'INPUT '!A75)</f>
        <v/>
      </c>
      <c r="B19" s="21" t="str">
        <f>IF('INPUT '!B75="","",'INPUT '!B75)</f>
        <v>Pavement Type X2</v>
      </c>
      <c r="C19" s="21" t="str">
        <f>IF('INPUT '!C75="","",'INPUT '!C75)</f>
        <v>CL 3 Crushed Rock</v>
      </c>
      <c r="D19" s="105"/>
      <c r="E19" s="105"/>
      <c r="F19" s="21">
        <f>IF('INPUT '!G75="","",'INPUT '!G75)</f>
        <v>1008.0000000000001</v>
      </c>
      <c r="G19" s="60">
        <f t="shared" si="0"/>
        <v>1.182897685148753E-2</v>
      </c>
      <c r="H19" s="21">
        <f t="shared" si="1"/>
        <v>0</v>
      </c>
    </row>
    <row r="20" spans="1:8">
      <c r="A20" s="44" t="str">
        <f>IF('INPUT '!A76="","",'INPUT '!A76)</f>
        <v/>
      </c>
      <c r="B20" s="21" t="str">
        <f>IF('INPUT '!B76="","",'INPUT '!B76)</f>
        <v>Pavement Type X3</v>
      </c>
      <c r="C20" s="21" t="str">
        <f>IF('INPUT '!C76="","",'INPUT '!C76)</f>
        <v>CL 3 Crushed Rock</v>
      </c>
      <c r="D20" s="105"/>
      <c r="E20" s="105"/>
      <c r="F20" s="21">
        <f>IF('INPUT '!G76="","",'INPUT '!G76)</f>
        <v>224.00000000000003</v>
      </c>
      <c r="G20" s="60">
        <f t="shared" si="0"/>
        <v>2.6286615225527845E-3</v>
      </c>
      <c r="H20" s="21">
        <f t="shared" si="1"/>
        <v>0</v>
      </c>
    </row>
    <row r="21" spans="1:8">
      <c r="A21" s="44" t="str">
        <f>IF('INPUT '!A77="","",'INPUT '!A77)</f>
        <v/>
      </c>
      <c r="B21" s="21" t="str">
        <f>IF('INPUT '!B77="","",'INPUT '!B77)</f>
        <v>Pavement Type X4</v>
      </c>
      <c r="C21" s="21" t="str">
        <f>IF('INPUT '!C77="","",'INPUT '!C77)</f>
        <v>CL 4 Crushed Rock</v>
      </c>
      <c r="D21" s="105"/>
      <c r="E21" s="105"/>
      <c r="F21" s="21">
        <f>IF('INPUT '!G77="","",'INPUT '!G77)</f>
        <v>896.00000000000011</v>
      </c>
      <c r="G21" s="60">
        <f t="shared" si="0"/>
        <v>1.0514646090211138E-2</v>
      </c>
      <c r="H21" s="21">
        <f t="shared" si="1"/>
        <v>0</v>
      </c>
    </row>
    <row r="22" spans="1:8">
      <c r="A22" s="44" t="str">
        <f>IF('INPUT '!A78="","",'INPUT '!A78)</f>
        <v/>
      </c>
      <c r="B22" s="21" t="str">
        <f>IF('INPUT '!B78="","",'INPUT '!B78)</f>
        <v/>
      </c>
      <c r="C22" s="21" t="str">
        <f>IF('INPUT '!C78="","",'INPUT '!C78)</f>
        <v/>
      </c>
      <c r="D22" s="105"/>
      <c r="E22" s="105"/>
      <c r="F22" s="21" t="str">
        <f>IF('INPUT '!G78="","",'INPUT '!G78)</f>
        <v/>
      </c>
      <c r="G22" s="60" t="str">
        <f t="shared" si="0"/>
        <v/>
      </c>
      <c r="H22" s="21" t="str">
        <f t="shared" si="1"/>
        <v/>
      </c>
    </row>
    <row r="23" spans="1:8">
      <c r="A23" s="44" t="str">
        <f>IF('INPUT '!A79="","",'INPUT '!A79)</f>
        <v/>
      </c>
      <c r="B23" s="21" t="str">
        <f>IF('INPUT '!B79="","",'INPUT '!B79)</f>
        <v/>
      </c>
      <c r="C23" s="21" t="str">
        <f>IF('INPUT '!C79="","",'INPUT '!C79)</f>
        <v/>
      </c>
      <c r="D23" s="105"/>
      <c r="E23" s="105"/>
      <c r="F23" s="21" t="str">
        <f>IF('INPUT '!G79="","",'INPUT '!G79)</f>
        <v/>
      </c>
      <c r="G23" s="60" t="str">
        <f t="shared" si="0"/>
        <v/>
      </c>
      <c r="H23" s="21" t="str">
        <f t="shared" si="1"/>
        <v/>
      </c>
    </row>
    <row r="24" spans="1:8">
      <c r="A24" s="44" t="str">
        <f>IF('INPUT '!A80="","",'INPUT '!A80)</f>
        <v/>
      </c>
      <c r="B24" s="21" t="str">
        <f>IF('INPUT '!B80="","",'INPUT '!B80)</f>
        <v/>
      </c>
      <c r="C24" s="21" t="str">
        <f>IF('INPUT '!C80="","",'INPUT '!C80)</f>
        <v/>
      </c>
      <c r="D24" s="105"/>
      <c r="E24" s="105"/>
      <c r="F24" s="21" t="str">
        <f>IF('INPUT '!G80="","",'INPUT '!G80)</f>
        <v/>
      </c>
      <c r="G24" s="60" t="str">
        <f t="shared" si="0"/>
        <v/>
      </c>
      <c r="H24" s="21" t="str">
        <f t="shared" si="1"/>
        <v/>
      </c>
    </row>
    <row r="25" spans="1:8" ht="13.5" thickBot="1">
      <c r="A25" s="47" t="str">
        <f>IF('INPUT '!A81="","",'INPUT '!A81)</f>
        <v/>
      </c>
      <c r="B25" s="29" t="str">
        <f>IF('INPUT '!B81="","",'INPUT '!B81)</f>
        <v/>
      </c>
      <c r="C25" s="29" t="str">
        <f>IF('INPUT '!C81="","",'INPUT '!C81)</f>
        <v/>
      </c>
      <c r="D25" s="108"/>
      <c r="E25" s="108"/>
      <c r="F25" s="29" t="str">
        <f>IF('INPUT '!G81="","",'INPUT '!G81)</f>
        <v/>
      </c>
      <c r="G25" s="63" t="str">
        <f t="shared" si="0"/>
        <v/>
      </c>
      <c r="H25" s="29" t="str">
        <f t="shared" si="1"/>
        <v/>
      </c>
    </row>
    <row r="26" spans="1:8">
      <c r="A26" s="43" t="str">
        <f>IF('INPUT '!A82="","",'INPUT '!A82)</f>
        <v>Upper Subbase</v>
      </c>
      <c r="B26" s="30" t="str">
        <f>IF('INPUT '!B82="","",'INPUT '!B82)</f>
        <v>DSA 1</v>
      </c>
      <c r="C26" s="30" t="str">
        <f>IF('INPUT '!C82="","",'INPUT '!C82)</f>
        <v>CTCR/CTCC</v>
      </c>
      <c r="D26" s="104"/>
      <c r="E26" s="104"/>
      <c r="F26" s="30">
        <f>IF('INPUT '!G82="","",'INPUT '!G82)</f>
        <v>3024.0000000000005</v>
      </c>
      <c r="G26" s="59">
        <f t="shared" si="0"/>
        <v>3.5486930554462587E-2</v>
      </c>
      <c r="H26" s="31">
        <f t="shared" si="1"/>
        <v>0</v>
      </c>
    </row>
    <row r="27" spans="1:8">
      <c r="A27" s="44" t="str">
        <f>IF('INPUT '!A83="","",'INPUT '!A83)</f>
        <v/>
      </c>
      <c r="B27" s="21" t="str">
        <f>IF('INPUT '!B83="","",'INPUT '!B83)</f>
        <v>DSA 2</v>
      </c>
      <c r="C27" s="21" t="str">
        <f>IF('INPUT '!C83="","",'INPUT '!C83)</f>
        <v>CTCR/CTCC</v>
      </c>
      <c r="D27" s="105"/>
      <c r="E27" s="105"/>
      <c r="F27" s="21">
        <f>IF('INPUT '!G83="","",'INPUT '!G83)</f>
        <v>4200</v>
      </c>
      <c r="G27" s="60">
        <f t="shared" si="0"/>
        <v>4.9287403547864699E-2</v>
      </c>
      <c r="H27" s="32">
        <f t="shared" si="1"/>
        <v>0</v>
      </c>
    </row>
    <row r="28" spans="1:8">
      <c r="A28" s="44" t="str">
        <f>IF('INPUT '!A84="","",'INPUT '!A84)</f>
        <v/>
      </c>
      <c r="B28" s="21" t="str">
        <f>IF('INPUT '!B84="","",'INPUT '!B84)</f>
        <v/>
      </c>
      <c r="C28" s="21" t="str">
        <f>IF('INPUT '!C84="","",'INPUT '!C84)</f>
        <v/>
      </c>
      <c r="D28" s="105"/>
      <c r="E28" s="105"/>
      <c r="F28" s="21" t="str">
        <f>IF('INPUT '!G84="","",'INPUT '!G84)</f>
        <v/>
      </c>
      <c r="G28" s="60" t="str">
        <f t="shared" si="0"/>
        <v/>
      </c>
      <c r="H28" s="32" t="str">
        <f t="shared" si="1"/>
        <v/>
      </c>
    </row>
    <row r="29" spans="1:8">
      <c r="A29" s="44" t="str">
        <f>IF('INPUT '!A85="","",'INPUT '!A85)</f>
        <v/>
      </c>
      <c r="B29" s="21" t="str">
        <f>IF('INPUT '!B85="","",'INPUT '!B85)</f>
        <v/>
      </c>
      <c r="C29" s="21" t="str">
        <f>IF('INPUT '!C85="","",'INPUT '!C85)</f>
        <v/>
      </c>
      <c r="D29" s="105"/>
      <c r="E29" s="105"/>
      <c r="F29" s="21" t="str">
        <f>IF('INPUT '!G85="","",'INPUT '!G85)</f>
        <v/>
      </c>
      <c r="G29" s="60" t="str">
        <f t="shared" si="0"/>
        <v/>
      </c>
      <c r="H29" s="32" t="str">
        <f t="shared" si="1"/>
        <v/>
      </c>
    </row>
    <row r="30" spans="1:8">
      <c r="A30" s="44" t="str">
        <f>IF('INPUT '!A86="","",'INPUT '!A86)</f>
        <v/>
      </c>
      <c r="B30" s="21" t="str">
        <f>IF('INPUT '!B86="","",'INPUT '!B86)</f>
        <v/>
      </c>
      <c r="C30" s="21" t="str">
        <f>IF('INPUT '!C86="","",'INPUT '!C86)</f>
        <v/>
      </c>
      <c r="D30" s="105"/>
      <c r="E30" s="105"/>
      <c r="F30" s="21" t="str">
        <f>IF('INPUT '!G86="","",'INPUT '!G86)</f>
        <v/>
      </c>
      <c r="G30" s="60" t="str">
        <f t="shared" si="0"/>
        <v/>
      </c>
      <c r="H30" s="32" t="str">
        <f t="shared" si="1"/>
        <v/>
      </c>
    </row>
    <row r="31" spans="1:8">
      <c r="A31" s="44" t="str">
        <f>IF('INPUT '!A87="","",'INPUT '!A87)</f>
        <v/>
      </c>
      <c r="B31" s="21" t="str">
        <f>IF('INPUT '!B87="","",'INPUT '!B87)</f>
        <v/>
      </c>
      <c r="C31" s="21" t="str">
        <f>IF('INPUT '!C87="","",'INPUT '!C87)</f>
        <v/>
      </c>
      <c r="D31" s="105"/>
      <c r="E31" s="105"/>
      <c r="F31" s="21" t="str">
        <f>IF('INPUT '!G87="","",'INPUT '!G87)</f>
        <v/>
      </c>
      <c r="G31" s="60" t="str">
        <f t="shared" si="0"/>
        <v/>
      </c>
      <c r="H31" s="32" t="str">
        <f t="shared" si="1"/>
        <v/>
      </c>
    </row>
    <row r="32" spans="1:8">
      <c r="A32" s="44" t="str">
        <f>IF('INPUT '!A88="","",'INPUT '!A88)</f>
        <v/>
      </c>
      <c r="B32" s="21" t="str">
        <f>IF('INPUT '!B88="","",'INPUT '!B88)</f>
        <v/>
      </c>
      <c r="C32" s="21" t="str">
        <f>IF('INPUT '!C88="","",'INPUT '!C88)</f>
        <v/>
      </c>
      <c r="D32" s="105"/>
      <c r="E32" s="105"/>
      <c r="F32" s="21" t="str">
        <f>IF('INPUT '!G88="","",'INPUT '!G88)</f>
        <v/>
      </c>
      <c r="G32" s="60" t="str">
        <f t="shared" si="0"/>
        <v/>
      </c>
      <c r="H32" s="32" t="str">
        <f t="shared" si="1"/>
        <v/>
      </c>
    </row>
    <row r="33" spans="1:8" ht="13.5" thickBot="1">
      <c r="A33" s="45" t="str">
        <f>IF('INPUT '!A89="","",'INPUT '!A89)</f>
        <v/>
      </c>
      <c r="B33" s="33" t="str">
        <f>IF('INPUT '!B89="","",'INPUT '!B89)</f>
        <v/>
      </c>
      <c r="C33" s="33" t="str">
        <f>IF('INPUT '!C89="","",'INPUT '!C89)</f>
        <v/>
      </c>
      <c r="D33" s="106"/>
      <c r="E33" s="106"/>
      <c r="F33" s="33" t="str">
        <f>IF('INPUT '!G89="","",'INPUT '!G89)</f>
        <v/>
      </c>
      <c r="G33" s="61" t="str">
        <f t="shared" si="0"/>
        <v/>
      </c>
      <c r="H33" s="34" t="str">
        <f t="shared" si="1"/>
        <v/>
      </c>
    </row>
    <row r="34" spans="1:8">
      <c r="A34" s="46" t="str">
        <f>IF('INPUT '!A90="","",'INPUT '!A90)</f>
        <v>Basecourse</v>
      </c>
      <c r="B34" s="28" t="str">
        <f>IF('INPUT '!B90="","",'INPUT '!B90)</f>
        <v>Pavement Type X1</v>
      </c>
      <c r="C34" s="28" t="str">
        <f>IF('INPUT '!C90="","",'INPUT '!C90)</f>
        <v>CL 1 Crushed Rock</v>
      </c>
      <c r="D34" s="107"/>
      <c r="E34" s="107"/>
      <c r="F34" s="28">
        <f>IF('INPUT '!G90="","",'INPUT '!G90)</f>
        <v>17920</v>
      </c>
      <c r="G34" s="62">
        <f t="shared" si="0"/>
        <v>0.21029292180422271</v>
      </c>
      <c r="H34" s="28">
        <f t="shared" si="1"/>
        <v>0</v>
      </c>
    </row>
    <row r="35" spans="1:8">
      <c r="A35" s="44" t="str">
        <f>IF('INPUT '!A91="","",'INPUT '!A91)</f>
        <v/>
      </c>
      <c r="B35" s="21" t="str">
        <f>IF('INPUT '!B91="","",'INPUT '!B91)</f>
        <v>Pavement Type X2</v>
      </c>
      <c r="C35" s="21" t="str">
        <f>IF('INPUT '!C91="","",'INPUT '!C91)</f>
        <v>CL 1 Crushed Rock</v>
      </c>
      <c r="D35" s="107"/>
      <c r="E35" s="105"/>
      <c r="F35" s="21">
        <f>IF('INPUT '!G91="","",'INPUT '!G91)</f>
        <v>672.00000000000011</v>
      </c>
      <c r="G35" s="60">
        <f t="shared" si="0"/>
        <v>7.885984567658353E-3</v>
      </c>
      <c r="H35" s="21">
        <f t="shared" si="1"/>
        <v>0</v>
      </c>
    </row>
    <row r="36" spans="1:8">
      <c r="A36" s="44" t="str">
        <f>IF('INPUT '!A92="","",'INPUT '!A92)</f>
        <v/>
      </c>
      <c r="B36" s="21" t="str">
        <f>IF('INPUT '!B92="","",'INPUT '!B92)</f>
        <v>Pavement Type X3</v>
      </c>
      <c r="C36" s="21" t="str">
        <f>IF('INPUT '!C92="","",'INPUT '!C92)</f>
        <v>CL 2 Crushed Rock</v>
      </c>
      <c r="D36" s="105"/>
      <c r="E36" s="105"/>
      <c r="F36" s="21">
        <f>IF('INPUT '!G92="","",'INPUT '!G92)</f>
        <v>224.00000000000003</v>
      </c>
      <c r="G36" s="60">
        <f t="shared" si="0"/>
        <v>2.6286615225527845E-3</v>
      </c>
      <c r="H36" s="21">
        <f t="shared" si="1"/>
        <v>0</v>
      </c>
    </row>
    <row r="37" spans="1:8">
      <c r="A37" s="44" t="str">
        <f>IF('INPUT '!A93="","",'INPUT '!A93)</f>
        <v/>
      </c>
      <c r="B37" s="21" t="str">
        <f>IF('INPUT '!B93="","",'INPUT '!B93)</f>
        <v>Pavement Type X4</v>
      </c>
      <c r="C37" s="21" t="str">
        <f>IF('INPUT '!C93="","",'INPUT '!C93)</f>
        <v>CL 3 Crushed Rock</v>
      </c>
      <c r="D37" s="105"/>
      <c r="E37" s="105"/>
      <c r="F37" s="21">
        <f>IF('INPUT '!G93="","",'INPUT '!G93)</f>
        <v>1344.0000000000002</v>
      </c>
      <c r="G37" s="60">
        <f t="shared" si="0"/>
        <v>1.5771969135316706E-2</v>
      </c>
      <c r="H37" s="21">
        <f t="shared" si="1"/>
        <v>0</v>
      </c>
    </row>
    <row r="38" spans="1:8">
      <c r="A38" s="44" t="str">
        <f>IF('INPUT '!A94="","",'INPUT '!A94)</f>
        <v/>
      </c>
      <c r="B38" s="21" t="str">
        <f>IF('INPUT '!B94="","",'INPUT '!B94)</f>
        <v>DSA 1</v>
      </c>
      <c r="C38" s="21" t="str">
        <f>IF('INPUT '!C94="","",'INPUT '!C94)</f>
        <v>20mm SF Asphalt</v>
      </c>
      <c r="D38" s="105"/>
      <c r="E38" s="105"/>
      <c r="F38" s="21">
        <f>IF('INPUT '!G94="","",'INPUT '!G94)</f>
        <v>1620</v>
      </c>
      <c r="G38" s="60">
        <f t="shared" si="0"/>
        <v>1.9010855654176383E-2</v>
      </c>
      <c r="H38" s="21">
        <f t="shared" si="1"/>
        <v>0</v>
      </c>
    </row>
    <row r="39" spans="1:8">
      <c r="A39" s="44" t="str">
        <f>IF('INPUT '!A95="","",'INPUT '!A95)</f>
        <v/>
      </c>
      <c r="B39" s="21" t="str">
        <f>IF('INPUT '!B95="","",'INPUT '!B95)</f>
        <v>DSA 2</v>
      </c>
      <c r="C39" s="21" t="str">
        <f>IF('INPUT '!C95="","",'INPUT '!C95)</f>
        <v>20mm SF Asphalt</v>
      </c>
      <c r="D39" s="105"/>
      <c r="E39" s="105"/>
      <c r="F39" s="21">
        <f>IF('INPUT '!G95="","",'INPUT '!G95)</f>
        <v>2250</v>
      </c>
      <c r="G39" s="60">
        <f t="shared" si="0"/>
        <v>2.6403966186356088E-2</v>
      </c>
      <c r="H39" s="21">
        <f t="shared" si="1"/>
        <v>0</v>
      </c>
    </row>
    <row r="40" spans="1:8">
      <c r="A40" s="44" t="str">
        <f>IF('INPUT '!A96="","",'INPUT '!A96)</f>
        <v/>
      </c>
      <c r="B40" s="21" t="str">
        <f>IF('INPUT '!B96="","",'INPUT '!B96)</f>
        <v/>
      </c>
      <c r="C40" s="21" t="str">
        <f>IF('INPUT '!C96="","",'INPUT '!C96)</f>
        <v/>
      </c>
      <c r="D40" s="105"/>
      <c r="E40" s="105"/>
      <c r="F40" s="21" t="str">
        <f>IF('INPUT '!G96="","",'INPUT '!G96)</f>
        <v/>
      </c>
      <c r="G40" s="60" t="str">
        <f t="shared" si="0"/>
        <v/>
      </c>
      <c r="H40" s="21" t="str">
        <f t="shared" si="1"/>
        <v/>
      </c>
    </row>
    <row r="41" spans="1:8" ht="13.5" thickBot="1">
      <c r="A41" s="47" t="str">
        <f>IF('INPUT '!A97="","",'INPUT '!A97)</f>
        <v/>
      </c>
      <c r="B41" s="29" t="str">
        <f>IF('INPUT '!B97="","",'INPUT '!B97)</f>
        <v/>
      </c>
      <c r="C41" s="29" t="str">
        <f>IF('INPUT '!C97="","",'INPUT '!C97)</f>
        <v/>
      </c>
      <c r="D41" s="108"/>
      <c r="E41" s="108"/>
      <c r="F41" s="29" t="str">
        <f>IF('INPUT '!G97="","",'INPUT '!G97)</f>
        <v/>
      </c>
      <c r="G41" s="63" t="str">
        <f t="shared" si="0"/>
        <v/>
      </c>
      <c r="H41" s="29" t="str">
        <f t="shared" si="1"/>
        <v/>
      </c>
    </row>
    <row r="42" spans="1:8">
      <c r="A42" s="43" t="str">
        <f>IF('INPUT '!A98="","",'INPUT '!A98)</f>
        <v>Intermediate Course 2</v>
      </c>
      <c r="B42" s="30" t="str">
        <f>IF('INPUT '!B98="","",'INPUT '!B98)</f>
        <v>DSA 1</v>
      </c>
      <c r="C42" s="30" t="str">
        <f>IF('INPUT '!C98="","",'INPUT '!C98)</f>
        <v>20mm SI Asphalt</v>
      </c>
      <c r="D42" s="104"/>
      <c r="E42" s="104"/>
      <c r="F42" s="30">
        <f>IF('INPUT '!G98="","",'INPUT '!G98)</f>
        <v>1944</v>
      </c>
      <c r="G42" s="59">
        <f t="shared" si="0"/>
        <v>2.281302678501166E-2</v>
      </c>
      <c r="H42" s="31">
        <f t="shared" si="1"/>
        <v>0</v>
      </c>
    </row>
    <row r="43" spans="1:8">
      <c r="A43" s="44" t="str">
        <f>IF('INPUT '!A99="","",'INPUT '!A99)</f>
        <v/>
      </c>
      <c r="B43" s="21" t="str">
        <f>IF('INPUT '!B99="","",'INPUT '!B99)</f>
        <v>DSA 2</v>
      </c>
      <c r="C43" s="21" t="str">
        <f>IF('INPUT '!C99="","",'INPUT '!C99)</f>
        <v>20mm SI Asphalt</v>
      </c>
      <c r="D43" s="105"/>
      <c r="E43" s="105"/>
      <c r="F43" s="21">
        <f>IF('INPUT '!G99="","",'INPUT '!G99)</f>
        <v>2100</v>
      </c>
      <c r="G43" s="60">
        <f t="shared" si="0"/>
        <v>2.4643701773932349E-2</v>
      </c>
      <c r="H43" s="32">
        <f t="shared" si="1"/>
        <v>0</v>
      </c>
    </row>
    <row r="44" spans="1:8">
      <c r="A44" s="44" t="str">
        <f>IF('INPUT '!A100="","",'INPUT '!A100)</f>
        <v/>
      </c>
      <c r="B44" s="21" t="str">
        <f>IF('INPUT '!B100="","",'INPUT '!B100)</f>
        <v/>
      </c>
      <c r="C44" s="21" t="str">
        <f>IF('INPUT '!C100="","",'INPUT '!C100)</f>
        <v/>
      </c>
      <c r="D44" s="105"/>
      <c r="E44" s="105"/>
      <c r="F44" s="21" t="str">
        <f>IF('INPUT '!G100="","",'INPUT '!G100)</f>
        <v/>
      </c>
      <c r="G44" s="60" t="str">
        <f t="shared" si="0"/>
        <v/>
      </c>
      <c r="H44" s="32" t="str">
        <f t="shared" si="1"/>
        <v/>
      </c>
    </row>
    <row r="45" spans="1:8">
      <c r="A45" s="44" t="str">
        <f>IF('INPUT '!A101="","",'INPUT '!A101)</f>
        <v/>
      </c>
      <c r="B45" s="21" t="str">
        <f>IF('INPUT '!B101="","",'INPUT '!B101)</f>
        <v/>
      </c>
      <c r="C45" s="21" t="str">
        <f>IF('INPUT '!C101="","",'INPUT '!C101)</f>
        <v/>
      </c>
      <c r="D45" s="105"/>
      <c r="E45" s="105"/>
      <c r="F45" s="21" t="str">
        <f>IF('INPUT '!G101="","",'INPUT '!G101)</f>
        <v/>
      </c>
      <c r="G45" s="60" t="str">
        <f t="shared" si="0"/>
        <v/>
      </c>
      <c r="H45" s="32" t="str">
        <f t="shared" si="1"/>
        <v/>
      </c>
    </row>
    <row r="46" spans="1:8">
      <c r="A46" s="44" t="str">
        <f>IF('INPUT '!A102="","",'INPUT '!A102)</f>
        <v/>
      </c>
      <c r="B46" s="21" t="str">
        <f>IF('INPUT '!B102="","",'INPUT '!B102)</f>
        <v/>
      </c>
      <c r="C46" s="21" t="str">
        <f>IF('INPUT '!C102="","",'INPUT '!C102)</f>
        <v/>
      </c>
      <c r="D46" s="105"/>
      <c r="E46" s="105"/>
      <c r="F46" s="21" t="str">
        <f>IF('INPUT '!G102="","",'INPUT '!G102)</f>
        <v/>
      </c>
      <c r="G46" s="60" t="str">
        <f t="shared" si="0"/>
        <v/>
      </c>
      <c r="H46" s="32" t="str">
        <f t="shared" si="1"/>
        <v/>
      </c>
    </row>
    <row r="47" spans="1:8">
      <c r="A47" s="44" t="str">
        <f>IF('INPUT '!A103="","",'INPUT '!A103)</f>
        <v/>
      </c>
      <c r="B47" s="21" t="str">
        <f>IF('INPUT '!B103="","",'INPUT '!B103)</f>
        <v/>
      </c>
      <c r="C47" s="21" t="str">
        <f>IF('INPUT '!C103="","",'INPUT '!C103)</f>
        <v/>
      </c>
      <c r="D47" s="105"/>
      <c r="E47" s="105"/>
      <c r="F47" s="21" t="str">
        <f>IF('INPUT '!G103="","",'INPUT '!G103)</f>
        <v/>
      </c>
      <c r="G47" s="60" t="str">
        <f t="shared" si="0"/>
        <v/>
      </c>
      <c r="H47" s="32" t="str">
        <f t="shared" si="1"/>
        <v/>
      </c>
    </row>
    <row r="48" spans="1:8">
      <c r="A48" s="44" t="str">
        <f>IF('INPUT '!A104="","",'INPUT '!A104)</f>
        <v/>
      </c>
      <c r="B48" s="21" t="str">
        <f>IF('INPUT '!B104="","",'INPUT '!B104)</f>
        <v/>
      </c>
      <c r="C48" s="21" t="str">
        <f>IF('INPUT '!C104="","",'INPUT '!C104)</f>
        <v/>
      </c>
      <c r="D48" s="105"/>
      <c r="E48" s="105"/>
      <c r="F48" s="21" t="str">
        <f>IF('INPUT '!G104="","",'INPUT '!G104)</f>
        <v/>
      </c>
      <c r="G48" s="60" t="str">
        <f t="shared" si="0"/>
        <v/>
      </c>
      <c r="H48" s="32" t="str">
        <f t="shared" si="1"/>
        <v/>
      </c>
    </row>
    <row r="49" spans="1:8" ht="13.5" thickBot="1">
      <c r="A49" s="45" t="str">
        <f>IF('INPUT '!A105="","",'INPUT '!A105)</f>
        <v/>
      </c>
      <c r="B49" s="33" t="str">
        <f>IF('INPUT '!B105="","",'INPUT '!B105)</f>
        <v/>
      </c>
      <c r="C49" s="33" t="str">
        <f>IF('INPUT '!C105="","",'INPUT '!C105)</f>
        <v/>
      </c>
      <c r="D49" s="106"/>
      <c r="E49" s="106"/>
      <c r="F49" s="33" t="str">
        <f>IF('INPUT '!G105="","",'INPUT '!G105)</f>
        <v/>
      </c>
      <c r="G49" s="61" t="str">
        <f t="shared" si="0"/>
        <v/>
      </c>
      <c r="H49" s="34" t="str">
        <f t="shared" si="1"/>
        <v/>
      </c>
    </row>
    <row r="50" spans="1:8">
      <c r="A50" s="46" t="str">
        <f>IF('INPUT '!A106="","",'INPUT '!A106)</f>
        <v>Intermediate Course 1</v>
      </c>
      <c r="B50" s="28" t="str">
        <f>IF('INPUT '!B106="","",'INPUT '!B106)</f>
        <v>DSA 2</v>
      </c>
      <c r="C50" s="28" t="str">
        <f>IF('INPUT '!C106="","",'INPUT '!C106)</f>
        <v>20mm SI Asphalt</v>
      </c>
      <c r="D50" s="107"/>
      <c r="E50" s="107"/>
      <c r="F50" s="28">
        <f>IF('INPUT '!G106="","",'INPUT '!G106)</f>
        <v>1500</v>
      </c>
      <c r="G50" s="62">
        <f t="shared" si="0"/>
        <v>1.7602644124237392E-2</v>
      </c>
      <c r="H50" s="28">
        <f t="shared" si="1"/>
        <v>0</v>
      </c>
    </row>
    <row r="51" spans="1:8">
      <c r="A51" s="44" t="str">
        <f>IF('INPUT '!A107="","",'INPUT '!A107)</f>
        <v/>
      </c>
      <c r="B51" s="21" t="str">
        <f>IF('INPUT '!B107="","",'INPUT '!B107)</f>
        <v/>
      </c>
      <c r="C51" s="21" t="str">
        <f>IF('INPUT '!C107="","",'INPUT '!C107)</f>
        <v/>
      </c>
      <c r="D51" s="105"/>
      <c r="E51" s="105"/>
      <c r="F51" s="21" t="str">
        <f>IF('INPUT '!G107="","",'INPUT '!G107)</f>
        <v/>
      </c>
      <c r="G51" s="60" t="str">
        <f t="shared" si="0"/>
        <v/>
      </c>
      <c r="H51" s="21" t="str">
        <f t="shared" si="1"/>
        <v/>
      </c>
    </row>
    <row r="52" spans="1:8">
      <c r="A52" s="44" t="str">
        <f>IF('INPUT '!A108="","",'INPUT '!A108)</f>
        <v/>
      </c>
      <c r="B52" s="21" t="str">
        <f>IF('INPUT '!B108="","",'INPUT '!B108)</f>
        <v/>
      </c>
      <c r="C52" s="21" t="str">
        <f>IF('INPUT '!C108="","",'INPUT '!C108)</f>
        <v/>
      </c>
      <c r="D52" s="105"/>
      <c r="E52" s="105"/>
      <c r="F52" s="21" t="str">
        <f>IF('INPUT '!G108="","",'INPUT '!G108)</f>
        <v/>
      </c>
      <c r="G52" s="60" t="str">
        <f t="shared" si="0"/>
        <v/>
      </c>
      <c r="H52" s="21" t="str">
        <f t="shared" si="1"/>
        <v/>
      </c>
    </row>
    <row r="53" spans="1:8">
      <c r="A53" s="44" t="str">
        <f>IF('INPUT '!A109="","",'INPUT '!A109)</f>
        <v/>
      </c>
      <c r="B53" s="21" t="str">
        <f>IF('INPUT '!B109="","",'INPUT '!B109)</f>
        <v/>
      </c>
      <c r="C53" s="21" t="str">
        <f>IF('INPUT '!C109="","",'INPUT '!C109)</f>
        <v/>
      </c>
      <c r="D53" s="105"/>
      <c r="E53" s="105"/>
      <c r="F53" s="21" t="str">
        <f>IF('INPUT '!G109="","",'INPUT '!G109)</f>
        <v/>
      </c>
      <c r="G53" s="60" t="str">
        <f t="shared" si="0"/>
        <v/>
      </c>
      <c r="H53" s="21" t="str">
        <f t="shared" si="1"/>
        <v/>
      </c>
    </row>
    <row r="54" spans="1:8">
      <c r="A54" s="44" t="str">
        <f>IF('INPUT '!A110="","",'INPUT '!A110)</f>
        <v/>
      </c>
      <c r="B54" s="21" t="str">
        <f>IF('INPUT '!B110="","",'INPUT '!B110)</f>
        <v/>
      </c>
      <c r="C54" s="21" t="str">
        <f>IF('INPUT '!C110="","",'INPUT '!C110)</f>
        <v/>
      </c>
      <c r="D54" s="105"/>
      <c r="E54" s="105"/>
      <c r="F54" s="21" t="str">
        <f>IF('INPUT '!G110="","",'INPUT '!G110)</f>
        <v/>
      </c>
      <c r="G54" s="60" t="str">
        <f t="shared" si="0"/>
        <v/>
      </c>
      <c r="H54" s="21" t="str">
        <f t="shared" si="1"/>
        <v/>
      </c>
    </row>
    <row r="55" spans="1:8">
      <c r="A55" s="44" t="str">
        <f>IF('INPUT '!A111="","",'INPUT '!A111)</f>
        <v/>
      </c>
      <c r="B55" s="21" t="str">
        <f>IF('INPUT '!B111="","",'INPUT '!B111)</f>
        <v/>
      </c>
      <c r="C55" s="21" t="str">
        <f>IF('INPUT '!C111="","",'INPUT '!C111)</f>
        <v/>
      </c>
      <c r="D55" s="105"/>
      <c r="E55" s="105"/>
      <c r="F55" s="21" t="str">
        <f>IF('INPUT '!G111="","",'INPUT '!G111)</f>
        <v/>
      </c>
      <c r="G55" s="60" t="str">
        <f t="shared" si="0"/>
        <v/>
      </c>
      <c r="H55" s="21" t="str">
        <f t="shared" si="1"/>
        <v/>
      </c>
    </row>
    <row r="56" spans="1:8">
      <c r="A56" s="44" t="str">
        <f>IF('INPUT '!A112="","",'INPUT '!A112)</f>
        <v/>
      </c>
      <c r="B56" s="21" t="str">
        <f>IF('INPUT '!B112="","",'INPUT '!B112)</f>
        <v/>
      </c>
      <c r="C56" s="21" t="str">
        <f>IF('INPUT '!C112="","",'INPUT '!C112)</f>
        <v/>
      </c>
      <c r="D56" s="105"/>
      <c r="E56" s="105"/>
      <c r="F56" s="21" t="str">
        <f>IF('INPUT '!G112="","",'INPUT '!G112)</f>
        <v/>
      </c>
      <c r="G56" s="60" t="str">
        <f t="shared" si="0"/>
        <v/>
      </c>
      <c r="H56" s="21" t="str">
        <f t="shared" si="1"/>
        <v/>
      </c>
    </row>
    <row r="57" spans="1:8" ht="13.5" thickBot="1">
      <c r="A57" s="47" t="str">
        <f>IF('INPUT '!A113="","",'INPUT '!A113)</f>
        <v/>
      </c>
      <c r="B57" s="29" t="str">
        <f>IF('INPUT '!B113="","",'INPUT '!B113)</f>
        <v/>
      </c>
      <c r="C57" s="29" t="str">
        <f>IF('INPUT '!C113="","",'INPUT '!C113)</f>
        <v/>
      </c>
      <c r="D57" s="108"/>
      <c r="E57" s="108"/>
      <c r="F57" s="29" t="str">
        <f>IF('INPUT '!G113="","",'INPUT '!G113)</f>
        <v/>
      </c>
      <c r="G57" s="63" t="str">
        <f t="shared" si="0"/>
        <v/>
      </c>
      <c r="H57" s="5" t="str">
        <f t="shared" si="1"/>
        <v/>
      </c>
    </row>
    <row r="58" spans="1:8">
      <c r="A58" s="43" t="str">
        <f>IF('INPUT '!A114="","",'INPUT '!A114)</f>
        <v>Wearing Course</v>
      </c>
      <c r="B58" s="30" t="str">
        <f>IF('INPUT '!B114="","",'INPUT '!B114)</f>
        <v>DSA 1</v>
      </c>
      <c r="C58" s="30" t="str">
        <f>IF('INPUT '!C114="","",'INPUT '!C114)</f>
        <v>16mm V Asphalt</v>
      </c>
      <c r="D58" s="104"/>
      <c r="E58" s="104"/>
      <c r="F58" s="30">
        <f>IF('INPUT '!G114="","",'INPUT '!G114)</f>
        <v>1296</v>
      </c>
      <c r="G58" s="59">
        <f t="shared" si="0"/>
        <v>1.5208684523341107E-2</v>
      </c>
      <c r="H58" s="31">
        <f t="shared" si="1"/>
        <v>0</v>
      </c>
    </row>
    <row r="59" spans="1:8">
      <c r="A59" s="44" t="str">
        <f>IF('INPUT '!A115="","",'INPUT '!A115)</f>
        <v/>
      </c>
      <c r="B59" s="21" t="str">
        <f>IF('INPUT '!B115="","",'INPUT '!B115)</f>
        <v>DSA 2</v>
      </c>
      <c r="C59" s="21" t="str">
        <f>IF('INPUT '!C115="","",'INPUT '!C115)</f>
        <v>16mm V Asphalt</v>
      </c>
      <c r="D59" s="105"/>
      <c r="E59" s="105"/>
      <c r="F59" s="21">
        <f>IF('INPUT '!G115="","",'INPUT '!G115)</f>
        <v>1800</v>
      </c>
      <c r="G59" s="60">
        <f t="shared" si="0"/>
        <v>2.1123172949084872E-2</v>
      </c>
      <c r="H59" s="32">
        <f t="shared" si="1"/>
        <v>0</v>
      </c>
    </row>
    <row r="60" spans="1:8">
      <c r="A60" s="44" t="str">
        <f>IF('INPUT '!A116="","",'INPUT '!A116)</f>
        <v/>
      </c>
      <c r="B60" s="21" t="str">
        <f>IF('INPUT '!B116="","",'INPUT '!B116)</f>
        <v/>
      </c>
      <c r="C60" s="21" t="str">
        <f>IF('INPUT '!C116="","",'INPUT '!C116)</f>
        <v/>
      </c>
      <c r="D60" s="105"/>
      <c r="E60" s="105"/>
      <c r="F60" s="21" t="str">
        <f>IF('INPUT '!G116="","",'INPUT '!G116)</f>
        <v/>
      </c>
      <c r="G60" s="60" t="str">
        <f t="shared" si="0"/>
        <v/>
      </c>
      <c r="H60" s="32" t="str">
        <f t="shared" si="1"/>
        <v/>
      </c>
    </row>
    <row r="61" spans="1:8">
      <c r="A61" s="44" t="str">
        <f>IF('INPUT '!A117="","",'INPUT '!A117)</f>
        <v/>
      </c>
      <c r="B61" s="21" t="str">
        <f>IF('INPUT '!B117="","",'INPUT '!B117)</f>
        <v/>
      </c>
      <c r="C61" s="21" t="str">
        <f>IF('INPUT '!C117="","",'INPUT '!C117)</f>
        <v/>
      </c>
      <c r="D61" s="105"/>
      <c r="E61" s="105"/>
      <c r="F61" s="21" t="str">
        <f>IF('INPUT '!G117="","",'INPUT '!G117)</f>
        <v/>
      </c>
      <c r="G61" s="60" t="str">
        <f t="shared" si="0"/>
        <v/>
      </c>
      <c r="H61" s="32" t="str">
        <f t="shared" si="1"/>
        <v/>
      </c>
    </row>
    <row r="62" spans="1:8">
      <c r="A62" s="44" t="str">
        <f>IF('INPUT '!A118="","",'INPUT '!A118)</f>
        <v/>
      </c>
      <c r="B62" s="21" t="str">
        <f>IF('INPUT '!B118="","",'INPUT '!B118)</f>
        <v/>
      </c>
      <c r="C62" s="21" t="str">
        <f>IF('INPUT '!C118="","",'INPUT '!C118)</f>
        <v/>
      </c>
      <c r="D62" s="105"/>
      <c r="E62" s="105"/>
      <c r="F62" s="21" t="str">
        <f>IF('INPUT '!G118="","",'INPUT '!G118)</f>
        <v/>
      </c>
      <c r="G62" s="60" t="str">
        <f t="shared" si="0"/>
        <v/>
      </c>
      <c r="H62" s="32" t="str">
        <f t="shared" si="1"/>
        <v/>
      </c>
    </row>
    <row r="63" spans="1:8">
      <c r="A63" s="44" t="str">
        <f>IF('INPUT '!A119="","",'INPUT '!A119)</f>
        <v/>
      </c>
      <c r="B63" s="21" t="str">
        <f>IF('INPUT '!B119="","",'INPUT '!B119)</f>
        <v/>
      </c>
      <c r="C63" s="21" t="str">
        <f>IF('INPUT '!C119="","",'INPUT '!C119)</f>
        <v/>
      </c>
      <c r="D63" s="105"/>
      <c r="E63" s="105"/>
      <c r="F63" s="21" t="str">
        <f>IF('INPUT '!G119="","",'INPUT '!G119)</f>
        <v/>
      </c>
      <c r="G63" s="60" t="str">
        <f t="shared" si="0"/>
        <v/>
      </c>
      <c r="H63" s="32" t="str">
        <f t="shared" si="1"/>
        <v/>
      </c>
    </row>
    <row r="64" spans="1:8">
      <c r="A64" s="44" t="str">
        <f>IF('INPUT '!A120="","",'INPUT '!A120)</f>
        <v/>
      </c>
      <c r="B64" s="21" t="str">
        <f>IF('INPUT '!B120="","",'INPUT '!B120)</f>
        <v/>
      </c>
      <c r="C64" s="21" t="str">
        <f>IF('INPUT '!C120="","",'INPUT '!C120)</f>
        <v/>
      </c>
      <c r="D64" s="105"/>
      <c r="E64" s="105"/>
      <c r="F64" s="21" t="str">
        <f>IF('INPUT '!G120="","",'INPUT '!G120)</f>
        <v/>
      </c>
      <c r="G64" s="60" t="str">
        <f t="shared" si="0"/>
        <v/>
      </c>
      <c r="H64" s="32" t="str">
        <f t="shared" si="1"/>
        <v/>
      </c>
    </row>
    <row r="65" spans="1:8" ht="13.5" thickBot="1">
      <c r="A65" s="45" t="str">
        <f>IF('INPUT '!A121="","",'INPUT '!A121)</f>
        <v/>
      </c>
      <c r="B65" s="33" t="str">
        <f>IF('INPUT '!B121="","",'INPUT '!B121)</f>
        <v/>
      </c>
      <c r="C65" s="33" t="str">
        <f>IF('INPUT '!C121="","",'INPUT '!C121)</f>
        <v/>
      </c>
      <c r="D65" s="106"/>
      <c r="E65" s="106"/>
      <c r="F65" s="33" t="str">
        <f>IF('INPUT '!G121="","",'INPUT '!G121)</f>
        <v/>
      </c>
      <c r="G65" s="61" t="str">
        <f t="shared" si="0"/>
        <v/>
      </c>
      <c r="H65" s="35" t="str">
        <f t="shared" si="1"/>
        <v/>
      </c>
    </row>
    <row r="66" spans="1:8">
      <c r="A66" s="64" t="str">
        <f>IF('INPUT '!A122="","",'INPUT '!A122)</f>
        <v>Sprayseal</v>
      </c>
      <c r="B66" s="28" t="str">
        <f>IF('INPUT '!B122="","",'INPUT '!B122)</f>
        <v>Pavement Type X1</v>
      </c>
      <c r="C66" s="28" t="str">
        <f>IF('INPUT '!C122="","",'INPUT '!C122)</f>
        <v/>
      </c>
      <c r="D66" s="107"/>
      <c r="E66" s="107"/>
      <c r="F66" s="28">
        <f>IF('INPUT '!G122="","",'INPUT '!G122)</f>
        <v>527.05882352941182</v>
      </c>
      <c r="G66" s="62">
        <f t="shared" si="0"/>
        <v>6.1850859354183156E-3</v>
      </c>
      <c r="H66" s="28">
        <f t="shared" si="1"/>
        <v>0</v>
      </c>
    </row>
    <row r="67" spans="1:8">
      <c r="A67" s="48" t="str">
        <f>IF('INPUT '!A123="","",'INPUT '!A123)</f>
        <v/>
      </c>
      <c r="B67" s="21" t="str">
        <f>IF('INPUT '!B123="","",'INPUT '!B123)</f>
        <v>Pavement Type X2</v>
      </c>
      <c r="C67" s="21" t="str">
        <f>IF('INPUT '!C123="","",'INPUT '!C123)</f>
        <v/>
      </c>
      <c r="D67" s="105"/>
      <c r="E67" s="105"/>
      <c r="F67" s="21">
        <f>IF('INPUT '!G123="","",'INPUT '!G123)</f>
        <v>39.529411764705891</v>
      </c>
      <c r="G67" s="60">
        <f t="shared" si="0"/>
        <v>4.6388144515637376E-4</v>
      </c>
      <c r="H67" s="21">
        <f t="shared" si="1"/>
        <v>0</v>
      </c>
    </row>
    <row r="68" spans="1:8">
      <c r="A68" s="48" t="str">
        <f>IF('INPUT '!A124="","",'INPUT '!A124)</f>
        <v/>
      </c>
      <c r="B68" s="21" t="str">
        <f>IF('INPUT '!B124="","",'INPUT '!B124)</f>
        <v>Pavement Type X3</v>
      </c>
      <c r="C68" s="21" t="str">
        <f>IF('INPUT '!C124="","",'INPUT '!C124)</f>
        <v/>
      </c>
      <c r="D68" s="105"/>
      <c r="E68" s="105"/>
      <c r="F68" s="21">
        <f>IF('INPUT '!G124="","",'INPUT '!G124)</f>
        <v>13.176470588235293</v>
      </c>
      <c r="G68" s="60">
        <f t="shared" si="0"/>
        <v>1.5462714838545787E-4</v>
      </c>
      <c r="H68" s="21">
        <f t="shared" si="1"/>
        <v>0</v>
      </c>
    </row>
    <row r="69" spans="1:8">
      <c r="A69" s="48" t="str">
        <f>IF('INPUT '!A125="","",'INPUT '!A125)</f>
        <v/>
      </c>
      <c r="B69" s="21" t="str">
        <f>IF('INPUT '!B125="","",'INPUT '!B125)</f>
        <v>Pavement Type X4</v>
      </c>
      <c r="C69" s="21" t="str">
        <f>IF('INPUT '!C125="","",'INPUT '!C125)</f>
        <v/>
      </c>
      <c r="D69" s="105"/>
      <c r="E69" s="105"/>
      <c r="F69" s="21">
        <f>IF('INPUT '!G125="","",'INPUT '!G125)</f>
        <v>52.705882352941174</v>
      </c>
      <c r="G69" s="60">
        <f t="shared" si="0"/>
        <v>6.185085935418315E-4</v>
      </c>
      <c r="H69" s="21">
        <f t="shared" si="1"/>
        <v>0</v>
      </c>
    </row>
    <row r="70" spans="1:8">
      <c r="A70" s="48" t="str">
        <f>IF('INPUT '!A126="","",'INPUT '!A126)</f>
        <v/>
      </c>
      <c r="B70" s="21" t="str">
        <f>IF('INPUT '!B126="","",'INPUT '!B126)</f>
        <v/>
      </c>
      <c r="C70" s="21" t="str">
        <f>IF('INPUT '!C126="","",'INPUT '!C126)</f>
        <v/>
      </c>
      <c r="D70" s="105"/>
      <c r="E70" s="105"/>
      <c r="F70" s="21" t="str">
        <f>IF('INPUT '!G126="","",'INPUT '!G126)</f>
        <v/>
      </c>
      <c r="G70" s="60" t="str">
        <f t="shared" si="0"/>
        <v/>
      </c>
      <c r="H70" s="21" t="str">
        <f t="shared" si="1"/>
        <v/>
      </c>
    </row>
    <row r="71" spans="1:8">
      <c r="A71" s="48" t="str">
        <f>IF('INPUT '!A127="","",'INPUT '!A127)</f>
        <v/>
      </c>
      <c r="B71" s="21" t="str">
        <f>IF('INPUT '!B127="","",'INPUT '!B127)</f>
        <v/>
      </c>
      <c r="C71" s="21" t="str">
        <f>IF('INPUT '!C127="","",'INPUT '!C127)</f>
        <v/>
      </c>
      <c r="D71" s="105"/>
      <c r="E71" s="105"/>
      <c r="F71" s="21" t="str">
        <f>IF('INPUT '!G127="","",'INPUT '!G127)</f>
        <v/>
      </c>
      <c r="G71" s="60" t="str">
        <f t="shared" si="0"/>
        <v/>
      </c>
      <c r="H71" s="21" t="str">
        <f t="shared" si="1"/>
        <v/>
      </c>
    </row>
    <row r="72" spans="1:8">
      <c r="A72" s="48" t="str">
        <f>IF('INPUT '!A128="","",'INPUT '!A128)</f>
        <v/>
      </c>
      <c r="B72" s="21" t="str">
        <f>IF('INPUT '!B128="","",'INPUT '!B128)</f>
        <v/>
      </c>
      <c r="C72" s="21" t="str">
        <f>IF('INPUT '!C128="","",'INPUT '!C128)</f>
        <v/>
      </c>
      <c r="D72" s="105"/>
      <c r="E72" s="105"/>
      <c r="F72" s="21" t="str">
        <f>IF('INPUT '!G128="","",'INPUT '!G128)</f>
        <v/>
      </c>
      <c r="G72" s="60" t="str">
        <f t="shared" si="0"/>
        <v/>
      </c>
      <c r="H72" s="21" t="str">
        <f t="shared" si="1"/>
        <v/>
      </c>
    </row>
    <row r="73" spans="1:8">
      <c r="A73" s="48" t="str">
        <f>IF('INPUT '!A129="","",'INPUT '!A129)</f>
        <v/>
      </c>
      <c r="B73" s="21" t="str">
        <f>IF('INPUT '!B129="","",'INPUT '!B129)</f>
        <v/>
      </c>
      <c r="C73" s="21" t="str">
        <f>IF('INPUT '!C129="","",'INPUT '!C129)</f>
        <v/>
      </c>
      <c r="D73" s="105"/>
      <c r="E73" s="105"/>
      <c r="F73" s="21" t="str">
        <f>IF('INPUT '!G129="","",'INPUT '!G129)</f>
        <v/>
      </c>
      <c r="G73" s="60" t="str">
        <f t="shared" si="0"/>
        <v/>
      </c>
      <c r="H73" s="42" t="str">
        <f t="shared" si="1"/>
        <v/>
      </c>
    </row>
    <row r="74" spans="1:8" ht="13.5" thickBot="1">
      <c r="E74" s="4" t="s">
        <v>6</v>
      </c>
      <c r="F74">
        <f>SUM(F10:F73)</f>
        <v>85214.470588235286</v>
      </c>
      <c r="G74" s="4" t="s">
        <v>8</v>
      </c>
      <c r="H74" s="20">
        <f>SUM(H10:H73)</f>
        <v>0</v>
      </c>
    </row>
    <row r="75" spans="1:8">
      <c r="H75" s="6">
        <f>VLOOKUP(H74,'Pavement Lookup'!A1:C102,3,TRUE)</f>
        <v>0</v>
      </c>
    </row>
  </sheetData>
  <sheetProtection password="F70E" sheet="1" objects="1" scenarios="1"/>
  <protectedRanges>
    <protectedRange sqref="E10:E73" name="mix rating"/>
    <protectedRange sqref="D10:D73" name="mix info"/>
  </protectedRanges>
  <mergeCells count="3">
    <mergeCell ref="A8:C8"/>
    <mergeCell ref="D8:E8"/>
    <mergeCell ref="F8:H8"/>
  </mergeCells>
  <hyperlinks>
    <hyperlink ref="D1" location="'INPUT '!A1" display="Return to INPUT"/>
  </hyperlinks>
  <pageMargins left="0.75" right="0.75" top="1" bottom="1" header="0.5" footer="0.5"/>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sheetPr>
    <tabColor theme="9" tint="-0.249977111117893"/>
  </sheetPr>
  <dimension ref="A1:D32"/>
  <sheetViews>
    <sheetView workbookViewId="0">
      <selection activeCell="C10" sqref="C10"/>
    </sheetView>
  </sheetViews>
  <sheetFormatPr defaultRowHeight="12.75"/>
  <cols>
    <col min="1" max="1" width="40.42578125" customWidth="1"/>
    <col min="2" max="2" width="10" bestFit="1" customWidth="1"/>
    <col min="3" max="3" width="17.28515625" bestFit="1" customWidth="1"/>
  </cols>
  <sheetData>
    <row r="1" spans="1:4" ht="25.5">
      <c r="A1" s="118" t="str">
        <f>'INPUT '!B53</f>
        <v>Tenderer 10</v>
      </c>
      <c r="D1" s="11" t="s">
        <v>22</v>
      </c>
    </row>
    <row r="2" spans="1:4">
      <c r="A2" s="1" t="s">
        <v>13</v>
      </c>
      <c r="B2" s="1" t="s">
        <v>14</v>
      </c>
      <c r="C2" s="2" t="s">
        <v>15</v>
      </c>
    </row>
    <row r="3" spans="1:4">
      <c r="A3" s="117" t="str">
        <f>IF('INPUT '!A142="","",'INPUT '!A142)</f>
        <v>Tenderer Nominated</v>
      </c>
      <c r="B3" s="1">
        <f>IF('INPUT '!B142="","",'INPUT '!B142)</f>
        <v>1</v>
      </c>
      <c r="C3" s="117">
        <v>0</v>
      </c>
    </row>
    <row r="4" spans="1:4">
      <c r="A4" s="117" t="str">
        <f>IF('INPUT '!A143="","",'INPUT '!A143)</f>
        <v>Tenderer Nominated</v>
      </c>
      <c r="B4" s="1">
        <f>IF('INPUT '!B143="","",'INPUT '!B143)</f>
        <v>1</v>
      </c>
      <c r="C4" s="117">
        <v>0</v>
      </c>
    </row>
    <row r="5" spans="1:4">
      <c r="A5" s="1" t="str">
        <f>IF('INPUT '!A144="","",'INPUT '!A144)</f>
        <v>Green' Street Lighting</v>
      </c>
      <c r="B5" s="1">
        <f>IF('INPUT '!B144="","",'INPUT '!B144)</f>
        <v>10</v>
      </c>
      <c r="C5" s="117">
        <v>0</v>
      </c>
    </row>
    <row r="6" spans="1:4">
      <c r="A6" s="1" t="str">
        <f>IF('INPUT '!A145="","",'INPUT '!A145)</f>
        <v>Road Furniture made from Recycled Materials</v>
      </c>
      <c r="B6" s="1">
        <f>IF('INPUT '!B145="","",'INPUT '!B145)</f>
        <v>6</v>
      </c>
      <c r="C6" s="117">
        <v>0</v>
      </c>
    </row>
    <row r="7" spans="1:4">
      <c r="A7" s="1" t="str">
        <f>IF('INPUT '!A146="","",'INPUT '!A146)</f>
        <v>Low Embodied Carbon Stormwater Piping</v>
      </c>
      <c r="B7" s="1">
        <f>IF('INPUT '!B146="","",'INPUT '!B146)</f>
        <v>4</v>
      </c>
      <c r="C7" s="117">
        <v>0</v>
      </c>
    </row>
    <row r="8" spans="1:4">
      <c r="A8" s="1" t="str">
        <f>IF('INPUT '!A147="","",'INPUT '!A147)</f>
        <v>Infrastructure reuse</v>
      </c>
      <c r="B8" s="1">
        <f>IF('INPUT '!B147="","",'INPUT '!B147)</f>
        <v>6</v>
      </c>
      <c r="C8" s="117">
        <v>0</v>
      </c>
    </row>
    <row r="9" spans="1:4">
      <c r="A9" s="1" t="str">
        <f>IF('INPUT '!A148="","",'INPUT '!A148)</f>
        <v>Manufactured Sand</v>
      </c>
      <c r="B9" s="1">
        <f>IF('INPUT '!B148="","",'INPUT '!B148)</f>
        <v>2</v>
      </c>
      <c r="C9" s="117">
        <v>0</v>
      </c>
    </row>
    <row r="10" spans="1:4">
      <c r="A10" s="1" t="str">
        <f>IF('INPUT '!A149="","",'INPUT '!A149)</f>
        <v>Low Embodied Carbon Noise Walls</v>
      </c>
      <c r="B10" s="1">
        <f>IF('INPUT '!B149="","",'INPUT '!B149)</f>
        <v>4</v>
      </c>
      <c r="C10" s="117">
        <v>0</v>
      </c>
    </row>
    <row r="11" spans="1:4">
      <c r="A11" s="1" t="str">
        <f>IF('INPUT '!A150="","",'INPUT '!A150)</f>
        <v>Solar Panels</v>
      </c>
      <c r="B11" s="1">
        <f>IF('INPUT '!B150="","",'INPUT '!B150)</f>
        <v>8</v>
      </c>
      <c r="C11" s="117">
        <v>0</v>
      </c>
    </row>
    <row r="12" spans="1:4">
      <c r="A12" s="1" t="str">
        <f>IF('INPUT '!A151="","",'INPUT '!A151)</f>
        <v/>
      </c>
      <c r="B12" s="1" t="str">
        <f>IF('INPUT '!B151="","",'INPUT '!B151)</f>
        <v/>
      </c>
      <c r="C12" s="117"/>
    </row>
    <row r="13" spans="1:4">
      <c r="A13" s="1" t="str">
        <f>IF('INPUT '!A152="","",'INPUT '!A152)</f>
        <v/>
      </c>
      <c r="B13" s="1" t="str">
        <f>IF('INPUT '!B152="","",'INPUT '!B152)</f>
        <v/>
      </c>
      <c r="C13" s="117"/>
    </row>
    <row r="14" spans="1:4">
      <c r="A14" s="1" t="str">
        <f>IF('INPUT '!A153="","",'INPUT '!A153)</f>
        <v/>
      </c>
      <c r="B14" s="1" t="str">
        <f>IF('INPUT '!B153="","",'INPUT '!B153)</f>
        <v/>
      </c>
      <c r="C14" s="117"/>
    </row>
    <row r="15" spans="1:4">
      <c r="A15" s="1" t="str">
        <f>IF('INPUT '!A154="","",'INPUT '!A154)</f>
        <v/>
      </c>
      <c r="B15" s="1" t="str">
        <f>IF('INPUT '!B154="","",'INPUT '!B154)</f>
        <v/>
      </c>
      <c r="C15" s="117"/>
    </row>
    <row r="16" spans="1:4">
      <c r="A16" s="1" t="str">
        <f>IF('INPUT '!A155="","",'INPUT '!A155)</f>
        <v/>
      </c>
      <c r="B16" s="1" t="str">
        <f>IF('INPUT '!B155="","",'INPUT '!B155)</f>
        <v/>
      </c>
      <c r="C16" s="117"/>
    </row>
    <row r="17" spans="1:3">
      <c r="A17" s="1" t="str">
        <f>IF('INPUT '!A156="","",'INPUT '!A156)</f>
        <v/>
      </c>
      <c r="B17" s="1" t="str">
        <f>IF('INPUT '!B156="","",'INPUT '!B156)</f>
        <v/>
      </c>
      <c r="C17" s="117"/>
    </row>
    <row r="18" spans="1:3">
      <c r="A18" s="1" t="str">
        <f>IF('INPUT '!A157="","",'INPUT '!A157)</f>
        <v/>
      </c>
      <c r="B18" s="1" t="str">
        <f>IF('INPUT '!B157="","",'INPUT '!B157)</f>
        <v/>
      </c>
      <c r="C18" s="117"/>
    </row>
    <row r="19" spans="1:3">
      <c r="A19" s="1" t="str">
        <f>IF('INPUT '!A158="","",'INPUT '!A158)</f>
        <v/>
      </c>
      <c r="B19" s="1" t="str">
        <f>IF('INPUT '!B158="","",'INPUT '!B158)</f>
        <v/>
      </c>
      <c r="C19" s="117"/>
    </row>
    <row r="20" spans="1:3">
      <c r="A20" s="1" t="str">
        <f>IF('INPUT '!A159="","",'INPUT '!A159)</f>
        <v/>
      </c>
      <c r="B20" s="1" t="str">
        <f>IF('INPUT '!B159="","",'INPUT '!B159)</f>
        <v/>
      </c>
      <c r="C20" s="117"/>
    </row>
    <row r="21" spans="1:3">
      <c r="A21" s="1" t="str">
        <f>IF('INPUT '!A160="","",'INPUT '!A160)</f>
        <v/>
      </c>
      <c r="B21" s="1" t="str">
        <f>IF('INPUT '!B160="","",'INPUT '!B160)</f>
        <v/>
      </c>
      <c r="C21" s="117"/>
    </row>
    <row r="22" spans="1:3">
      <c r="A22" s="1" t="str">
        <f>IF('INPUT '!A161="","",'INPUT '!A161)</f>
        <v/>
      </c>
      <c r="B22" s="1" t="str">
        <f>IF('INPUT '!B161="","",'INPUT '!B161)</f>
        <v/>
      </c>
      <c r="C22" s="117"/>
    </row>
    <row r="23" spans="1:3">
      <c r="A23" s="1" t="str">
        <f>IF('INPUT '!A162="","",'INPUT '!A162)</f>
        <v/>
      </c>
      <c r="B23" s="1" t="str">
        <f>IF('INPUT '!B162="","",'INPUT '!B162)</f>
        <v/>
      </c>
      <c r="C23" s="117"/>
    </row>
    <row r="24" spans="1:3">
      <c r="A24" s="1" t="str">
        <f>IF('INPUT '!A163="","",'INPUT '!A163)</f>
        <v/>
      </c>
      <c r="B24" s="1" t="str">
        <f>IF('INPUT '!B163="","",'INPUT '!B163)</f>
        <v/>
      </c>
      <c r="C24" s="117"/>
    </row>
    <row r="25" spans="1:3">
      <c r="A25" s="1" t="str">
        <f>IF('INPUT '!A164="","",'INPUT '!A164)</f>
        <v/>
      </c>
      <c r="B25" s="1" t="str">
        <f>IF('INPUT '!B164="","",'INPUT '!B164)</f>
        <v/>
      </c>
      <c r="C25" s="117"/>
    </row>
    <row r="26" spans="1:3">
      <c r="A26" s="1" t="str">
        <f>IF('INPUT '!A165="","",'INPUT '!A165)</f>
        <v/>
      </c>
      <c r="B26" s="1" t="str">
        <f>IF('INPUT '!B165="","",'INPUT '!B165)</f>
        <v/>
      </c>
      <c r="C26" s="117"/>
    </row>
    <row r="27" spans="1:3">
      <c r="A27" s="1" t="str">
        <f>IF('INPUT '!A166="","",'INPUT '!A166)</f>
        <v/>
      </c>
      <c r="B27" s="1" t="str">
        <f>IF('INPUT '!B166="","",'INPUT '!B166)</f>
        <v/>
      </c>
      <c r="C27" s="117"/>
    </row>
    <row r="28" spans="1:3">
      <c r="A28" s="1" t="str">
        <f>IF('INPUT '!A167="","",'INPUT '!A167)</f>
        <v/>
      </c>
      <c r="B28" s="1" t="str">
        <f>IF('INPUT '!B167="","",'INPUT '!B167)</f>
        <v/>
      </c>
      <c r="C28" s="117"/>
    </row>
    <row r="29" spans="1:3">
      <c r="A29" s="1" t="str">
        <f>IF('INPUT '!A168="","",'INPUT '!A168)</f>
        <v/>
      </c>
      <c r="B29" s="1" t="str">
        <f>IF('INPUT '!B168="","",'INPUT '!B168)</f>
        <v/>
      </c>
      <c r="C29" s="117"/>
    </row>
    <row r="30" spans="1:3">
      <c r="A30" s="1" t="str">
        <f>IF('INPUT '!A169="","",'INPUT '!A169)</f>
        <v/>
      </c>
      <c r="B30" s="1" t="str">
        <f>IF('INPUT '!B169="","",'INPUT '!B169)</f>
        <v/>
      </c>
      <c r="C30" s="117"/>
    </row>
    <row r="31" spans="1:3">
      <c r="A31" s="1" t="str">
        <f>IF('INPUT '!A170="","",'INPUT '!A170)</f>
        <v/>
      </c>
      <c r="B31" s="1" t="str">
        <f>IF('INPUT '!B170="","",'INPUT '!B170)</f>
        <v/>
      </c>
      <c r="C31" s="117"/>
    </row>
    <row r="32" spans="1:3">
      <c r="A32" t="s">
        <v>12</v>
      </c>
      <c r="B32">
        <f>SUM(B3:B31)</f>
        <v>42</v>
      </c>
      <c r="C32">
        <f>SUM(C3:C31)</f>
        <v>0</v>
      </c>
    </row>
  </sheetData>
  <sheetProtection password="F70E" sheet="1" objects="1" scenarios="1"/>
  <protectedRanges>
    <protectedRange sqref="A3:A4" name="Tender Nominated"/>
    <protectedRange sqref="C3:C31" name="Tender Scores"/>
  </protectedRanges>
  <hyperlinks>
    <hyperlink ref="D1" location="'INPUT '!A1" display="Return to INPUT"/>
  </hyperlinks>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sheetPr codeName="Sheet5"/>
  <dimension ref="A1:F102"/>
  <sheetViews>
    <sheetView topLeftCell="A79" workbookViewId="0">
      <selection activeCell="T19" sqref="T19"/>
    </sheetView>
  </sheetViews>
  <sheetFormatPr defaultRowHeight="12.75"/>
  <sheetData>
    <row r="1" spans="1:6">
      <c r="B1">
        <v>1</v>
      </c>
      <c r="C1">
        <f>'T1 Pavement'!B3</f>
        <v>3</v>
      </c>
    </row>
    <row r="2" spans="1:6">
      <c r="A2">
        <v>0</v>
      </c>
      <c r="B2" s="6">
        <f>0.4/5*A2</f>
        <v>0</v>
      </c>
      <c r="C2" s="6">
        <f t="shared" ref="C2:C33" si="0">$B2*C$1</f>
        <v>0</v>
      </c>
      <c r="D2" s="6"/>
      <c r="E2" s="6"/>
      <c r="F2" s="6"/>
    </row>
    <row r="3" spans="1:6">
      <c r="A3">
        <v>0.1</v>
      </c>
      <c r="B3" s="6">
        <f t="shared" ref="B3:B52" si="1">0.4/5*A3</f>
        <v>8.0000000000000002E-3</v>
      </c>
      <c r="C3" s="6">
        <f t="shared" si="0"/>
        <v>2.4E-2</v>
      </c>
      <c r="D3" s="6"/>
      <c r="E3" s="6"/>
      <c r="F3" s="6"/>
    </row>
    <row r="4" spans="1:6">
      <c r="A4">
        <v>0.2</v>
      </c>
      <c r="B4" s="6">
        <f t="shared" si="1"/>
        <v>1.6E-2</v>
      </c>
      <c r="C4" s="6">
        <f t="shared" si="0"/>
        <v>4.8000000000000001E-2</v>
      </c>
      <c r="D4" s="6"/>
      <c r="E4" s="6"/>
      <c r="F4" s="6"/>
    </row>
    <row r="5" spans="1:6">
      <c r="A5">
        <v>0.3</v>
      </c>
      <c r="B5" s="6">
        <f t="shared" si="1"/>
        <v>2.4E-2</v>
      </c>
      <c r="C5" s="6">
        <f t="shared" si="0"/>
        <v>7.2000000000000008E-2</v>
      </c>
      <c r="D5" s="6"/>
      <c r="E5" s="6"/>
      <c r="F5" s="6"/>
    </row>
    <row r="6" spans="1:6">
      <c r="A6">
        <v>0.4</v>
      </c>
      <c r="B6" s="6">
        <f t="shared" si="1"/>
        <v>3.2000000000000001E-2</v>
      </c>
      <c r="C6" s="6">
        <f t="shared" si="0"/>
        <v>9.6000000000000002E-2</v>
      </c>
      <c r="D6" s="6"/>
      <c r="E6" s="6"/>
      <c r="F6" s="6"/>
    </row>
    <row r="7" spans="1:6">
      <c r="A7">
        <v>0.5</v>
      </c>
      <c r="B7" s="6">
        <f t="shared" si="1"/>
        <v>0.04</v>
      </c>
      <c r="C7" s="6">
        <f t="shared" si="0"/>
        <v>0.12</v>
      </c>
      <c r="D7" s="6"/>
      <c r="E7" s="6"/>
      <c r="F7" s="6"/>
    </row>
    <row r="8" spans="1:6">
      <c r="A8">
        <v>0.6</v>
      </c>
      <c r="B8" s="6">
        <f t="shared" si="1"/>
        <v>4.8000000000000001E-2</v>
      </c>
      <c r="C8" s="6">
        <f t="shared" si="0"/>
        <v>0.14400000000000002</v>
      </c>
      <c r="D8" s="6"/>
      <c r="E8" s="6"/>
      <c r="F8" s="6"/>
    </row>
    <row r="9" spans="1:6">
      <c r="A9">
        <v>0.7</v>
      </c>
      <c r="B9" s="6">
        <f t="shared" si="1"/>
        <v>5.5999999999999994E-2</v>
      </c>
      <c r="C9" s="6">
        <f t="shared" si="0"/>
        <v>0.16799999999999998</v>
      </c>
      <c r="D9" s="6"/>
      <c r="E9" s="6"/>
      <c r="F9" s="6"/>
    </row>
    <row r="10" spans="1:6">
      <c r="A10">
        <v>0.8</v>
      </c>
      <c r="B10" s="6">
        <f t="shared" si="1"/>
        <v>6.4000000000000001E-2</v>
      </c>
      <c r="C10" s="6">
        <f t="shared" si="0"/>
        <v>0.192</v>
      </c>
      <c r="D10" s="6"/>
      <c r="E10" s="6"/>
      <c r="F10" s="6"/>
    </row>
    <row r="11" spans="1:6">
      <c r="A11">
        <v>0.9</v>
      </c>
      <c r="B11" s="6">
        <f t="shared" si="1"/>
        <v>7.2000000000000008E-2</v>
      </c>
      <c r="C11" s="6">
        <f t="shared" si="0"/>
        <v>0.21600000000000003</v>
      </c>
      <c r="D11" s="6"/>
      <c r="E11" s="6"/>
      <c r="F11" s="6"/>
    </row>
    <row r="12" spans="1:6">
      <c r="A12">
        <v>1</v>
      </c>
      <c r="B12" s="6">
        <f t="shared" si="1"/>
        <v>0.08</v>
      </c>
      <c r="C12" s="6">
        <f t="shared" si="0"/>
        <v>0.24</v>
      </c>
      <c r="D12" s="6"/>
      <c r="E12" s="6"/>
      <c r="F12" s="6"/>
    </row>
    <row r="13" spans="1:6">
      <c r="A13">
        <v>1.1000000000000001</v>
      </c>
      <c r="B13" s="6">
        <f t="shared" si="1"/>
        <v>8.8000000000000009E-2</v>
      </c>
      <c r="C13" s="6">
        <f t="shared" si="0"/>
        <v>0.26400000000000001</v>
      </c>
      <c r="D13" s="6"/>
      <c r="E13" s="6"/>
      <c r="F13" s="6"/>
    </row>
    <row r="14" spans="1:6">
      <c r="A14">
        <v>1.2</v>
      </c>
      <c r="B14" s="6">
        <f t="shared" si="1"/>
        <v>9.6000000000000002E-2</v>
      </c>
      <c r="C14" s="6">
        <f t="shared" si="0"/>
        <v>0.28800000000000003</v>
      </c>
      <c r="D14" s="6"/>
      <c r="E14" s="6"/>
      <c r="F14" s="6"/>
    </row>
    <row r="15" spans="1:6">
      <c r="A15">
        <v>1.3</v>
      </c>
      <c r="B15" s="6">
        <f t="shared" si="1"/>
        <v>0.10400000000000001</v>
      </c>
      <c r="C15" s="6">
        <f t="shared" si="0"/>
        <v>0.31200000000000006</v>
      </c>
      <c r="D15" s="6"/>
      <c r="E15" s="6"/>
      <c r="F15" s="6"/>
    </row>
    <row r="16" spans="1:6">
      <c r="A16">
        <v>1.4</v>
      </c>
      <c r="B16" s="6">
        <f t="shared" si="1"/>
        <v>0.11199999999999999</v>
      </c>
      <c r="C16" s="6">
        <f t="shared" si="0"/>
        <v>0.33599999999999997</v>
      </c>
      <c r="D16" s="6"/>
      <c r="E16" s="6"/>
      <c r="F16" s="6"/>
    </row>
    <row r="17" spans="1:6">
      <c r="A17">
        <v>1.5</v>
      </c>
      <c r="B17" s="6">
        <f t="shared" si="1"/>
        <v>0.12</v>
      </c>
      <c r="C17" s="6">
        <f t="shared" si="0"/>
        <v>0.36</v>
      </c>
      <c r="D17" s="6"/>
      <c r="E17" s="6"/>
      <c r="F17" s="6"/>
    </row>
    <row r="18" spans="1:6">
      <c r="A18">
        <v>1.6</v>
      </c>
      <c r="B18" s="6">
        <f t="shared" si="1"/>
        <v>0.128</v>
      </c>
      <c r="C18" s="6">
        <f t="shared" si="0"/>
        <v>0.38400000000000001</v>
      </c>
      <c r="D18" s="6"/>
      <c r="E18" s="6"/>
      <c r="F18" s="6"/>
    </row>
    <row r="19" spans="1:6">
      <c r="A19">
        <v>1.7</v>
      </c>
      <c r="B19" s="6">
        <f t="shared" si="1"/>
        <v>0.13600000000000001</v>
      </c>
      <c r="C19" s="6">
        <f t="shared" si="0"/>
        <v>0.40800000000000003</v>
      </c>
      <c r="D19" s="6"/>
      <c r="E19" s="6"/>
      <c r="F19" s="6"/>
    </row>
    <row r="20" spans="1:6">
      <c r="A20">
        <v>1.8</v>
      </c>
      <c r="B20" s="6">
        <f t="shared" si="1"/>
        <v>0.14400000000000002</v>
      </c>
      <c r="C20" s="6">
        <f t="shared" si="0"/>
        <v>0.43200000000000005</v>
      </c>
      <c r="D20" s="6"/>
      <c r="E20" s="6"/>
      <c r="F20" s="6"/>
    </row>
    <row r="21" spans="1:6">
      <c r="A21">
        <v>1.9</v>
      </c>
      <c r="B21" s="6">
        <f t="shared" si="1"/>
        <v>0.152</v>
      </c>
      <c r="C21" s="6">
        <f t="shared" si="0"/>
        <v>0.45599999999999996</v>
      </c>
      <c r="D21" s="6"/>
      <c r="E21" s="6"/>
      <c r="F21" s="6"/>
    </row>
    <row r="22" spans="1:6">
      <c r="A22">
        <v>2</v>
      </c>
      <c r="B22" s="6">
        <f t="shared" si="1"/>
        <v>0.16</v>
      </c>
      <c r="C22" s="6">
        <f t="shared" si="0"/>
        <v>0.48</v>
      </c>
      <c r="D22" s="6"/>
      <c r="E22" s="6"/>
      <c r="F22" s="6"/>
    </row>
    <row r="23" spans="1:6">
      <c r="A23">
        <v>2.1</v>
      </c>
      <c r="B23" s="6">
        <f t="shared" si="1"/>
        <v>0.16800000000000001</v>
      </c>
      <c r="C23" s="6">
        <f t="shared" si="0"/>
        <v>0.504</v>
      </c>
      <c r="D23" s="6"/>
      <c r="E23" s="6"/>
      <c r="F23" s="6"/>
    </row>
    <row r="24" spans="1:6">
      <c r="A24">
        <v>2.2000000000000002</v>
      </c>
      <c r="B24" s="6">
        <f t="shared" si="1"/>
        <v>0.17600000000000002</v>
      </c>
      <c r="C24" s="6">
        <f t="shared" si="0"/>
        <v>0.52800000000000002</v>
      </c>
      <c r="D24" s="6"/>
      <c r="E24" s="6"/>
      <c r="F24" s="6"/>
    </row>
    <row r="25" spans="1:6">
      <c r="A25">
        <v>2.2999999999999998</v>
      </c>
      <c r="B25" s="6">
        <f t="shared" si="1"/>
        <v>0.184</v>
      </c>
      <c r="C25" s="6">
        <f t="shared" si="0"/>
        <v>0.55200000000000005</v>
      </c>
      <c r="D25" s="6"/>
      <c r="E25" s="6"/>
      <c r="F25" s="6"/>
    </row>
    <row r="26" spans="1:6">
      <c r="A26">
        <v>2.4</v>
      </c>
      <c r="B26" s="6">
        <f t="shared" si="1"/>
        <v>0.192</v>
      </c>
      <c r="C26" s="6">
        <f t="shared" si="0"/>
        <v>0.57600000000000007</v>
      </c>
      <c r="D26" s="6"/>
      <c r="E26" s="6"/>
      <c r="F26" s="6"/>
    </row>
    <row r="27" spans="1:6">
      <c r="A27">
        <v>2.5</v>
      </c>
      <c r="B27" s="6">
        <f t="shared" si="1"/>
        <v>0.2</v>
      </c>
      <c r="C27" s="6">
        <f t="shared" si="0"/>
        <v>0.60000000000000009</v>
      </c>
      <c r="D27" s="6"/>
      <c r="E27" s="6"/>
      <c r="F27" s="6"/>
    </row>
    <row r="28" spans="1:6">
      <c r="A28">
        <v>2.6</v>
      </c>
      <c r="B28" s="6">
        <f t="shared" si="1"/>
        <v>0.20800000000000002</v>
      </c>
      <c r="C28" s="6">
        <f t="shared" si="0"/>
        <v>0.62400000000000011</v>
      </c>
      <c r="D28" s="6"/>
      <c r="E28" s="6"/>
      <c r="F28" s="6"/>
    </row>
    <row r="29" spans="1:6">
      <c r="A29">
        <v>2.7</v>
      </c>
      <c r="B29" s="6">
        <f t="shared" si="1"/>
        <v>0.21600000000000003</v>
      </c>
      <c r="C29" s="6">
        <f t="shared" si="0"/>
        <v>0.64800000000000013</v>
      </c>
      <c r="D29" s="6"/>
      <c r="E29" s="6"/>
      <c r="F29" s="6"/>
    </row>
    <row r="30" spans="1:6">
      <c r="A30">
        <v>2.8</v>
      </c>
      <c r="B30" s="6">
        <f t="shared" si="1"/>
        <v>0.22399999999999998</v>
      </c>
      <c r="C30" s="6">
        <f t="shared" si="0"/>
        <v>0.67199999999999993</v>
      </c>
      <c r="D30" s="6"/>
      <c r="E30" s="6"/>
      <c r="F30" s="6"/>
    </row>
    <row r="31" spans="1:6">
      <c r="A31">
        <v>2.9</v>
      </c>
      <c r="B31" s="6">
        <f t="shared" si="1"/>
        <v>0.23199999999999998</v>
      </c>
      <c r="C31" s="6">
        <f t="shared" si="0"/>
        <v>0.69599999999999995</v>
      </c>
      <c r="D31" s="6"/>
      <c r="E31" s="6"/>
      <c r="F31" s="6"/>
    </row>
    <row r="32" spans="1:6">
      <c r="A32">
        <v>3</v>
      </c>
      <c r="B32" s="6">
        <f t="shared" si="1"/>
        <v>0.24</v>
      </c>
      <c r="C32" s="6">
        <f t="shared" si="0"/>
        <v>0.72</v>
      </c>
      <c r="D32" s="6"/>
      <c r="E32" s="6"/>
      <c r="F32" s="6"/>
    </row>
    <row r="33" spans="1:6">
      <c r="A33">
        <v>3.1</v>
      </c>
      <c r="B33" s="6">
        <f t="shared" si="1"/>
        <v>0.24800000000000003</v>
      </c>
      <c r="C33" s="6">
        <f t="shared" si="0"/>
        <v>0.74400000000000011</v>
      </c>
      <c r="D33" s="6"/>
      <c r="E33" s="6"/>
      <c r="F33" s="6"/>
    </row>
    <row r="34" spans="1:6">
      <c r="A34">
        <v>3.2</v>
      </c>
      <c r="B34" s="6">
        <f t="shared" si="1"/>
        <v>0.25600000000000001</v>
      </c>
      <c r="C34" s="6">
        <f t="shared" ref="C34:C65" si="2">$B34*C$1</f>
        <v>0.76800000000000002</v>
      </c>
      <c r="D34" s="6"/>
      <c r="E34" s="6"/>
      <c r="F34" s="6"/>
    </row>
    <row r="35" spans="1:6">
      <c r="A35">
        <v>3.3</v>
      </c>
      <c r="B35" s="6">
        <f t="shared" si="1"/>
        <v>0.26400000000000001</v>
      </c>
      <c r="C35" s="6">
        <f t="shared" si="2"/>
        <v>0.79200000000000004</v>
      </c>
      <c r="D35" s="6"/>
      <c r="E35" s="6"/>
      <c r="F35" s="6"/>
    </row>
    <row r="36" spans="1:6">
      <c r="A36">
        <v>3.4</v>
      </c>
      <c r="B36" s="6">
        <f t="shared" si="1"/>
        <v>0.27200000000000002</v>
      </c>
      <c r="C36" s="6">
        <f t="shared" si="2"/>
        <v>0.81600000000000006</v>
      </c>
      <c r="D36" s="6"/>
      <c r="E36" s="6"/>
      <c r="F36" s="6"/>
    </row>
    <row r="37" spans="1:6">
      <c r="A37">
        <v>3.5</v>
      </c>
      <c r="B37" s="6">
        <f t="shared" si="1"/>
        <v>0.28000000000000003</v>
      </c>
      <c r="C37" s="6">
        <f t="shared" si="2"/>
        <v>0.84000000000000008</v>
      </c>
      <c r="D37" s="6"/>
      <c r="E37" s="6"/>
      <c r="F37" s="6"/>
    </row>
    <row r="38" spans="1:6">
      <c r="A38">
        <v>3.6</v>
      </c>
      <c r="B38" s="6">
        <f t="shared" si="1"/>
        <v>0.28800000000000003</v>
      </c>
      <c r="C38" s="6">
        <f t="shared" si="2"/>
        <v>0.8640000000000001</v>
      </c>
      <c r="D38" s="6"/>
      <c r="E38" s="6"/>
      <c r="F38" s="6"/>
    </row>
    <row r="39" spans="1:6">
      <c r="A39">
        <v>3.7</v>
      </c>
      <c r="B39" s="6">
        <f t="shared" si="1"/>
        <v>0.29600000000000004</v>
      </c>
      <c r="C39" s="6">
        <f t="shared" si="2"/>
        <v>0.88800000000000012</v>
      </c>
      <c r="D39" s="6"/>
      <c r="E39" s="6"/>
      <c r="F39" s="6"/>
    </row>
    <row r="40" spans="1:6">
      <c r="A40">
        <v>3.8</v>
      </c>
      <c r="B40" s="6">
        <f t="shared" si="1"/>
        <v>0.30399999999999999</v>
      </c>
      <c r="C40" s="6">
        <f t="shared" si="2"/>
        <v>0.91199999999999992</v>
      </c>
      <c r="D40" s="6"/>
      <c r="E40" s="6"/>
      <c r="F40" s="6"/>
    </row>
    <row r="41" spans="1:6">
      <c r="A41">
        <v>3.9</v>
      </c>
      <c r="B41" s="6">
        <f t="shared" si="1"/>
        <v>0.312</v>
      </c>
      <c r="C41" s="6">
        <f t="shared" si="2"/>
        <v>0.93599999999999994</v>
      </c>
      <c r="D41" s="6"/>
      <c r="E41" s="6"/>
      <c r="F41" s="6"/>
    </row>
    <row r="42" spans="1:6">
      <c r="A42">
        <v>4</v>
      </c>
      <c r="B42" s="6">
        <f t="shared" si="1"/>
        <v>0.32</v>
      </c>
      <c r="C42" s="6">
        <f t="shared" si="2"/>
        <v>0.96</v>
      </c>
      <c r="D42" s="6"/>
      <c r="E42" s="6"/>
      <c r="F42" s="6"/>
    </row>
    <row r="43" spans="1:6">
      <c r="A43">
        <v>4.0999999999999996</v>
      </c>
      <c r="B43" s="6">
        <f t="shared" si="1"/>
        <v>0.32799999999999996</v>
      </c>
      <c r="C43" s="6">
        <f t="shared" si="2"/>
        <v>0.98399999999999987</v>
      </c>
      <c r="D43" s="6"/>
      <c r="E43" s="6"/>
      <c r="F43" s="6"/>
    </row>
    <row r="44" spans="1:6">
      <c r="A44">
        <v>4.2</v>
      </c>
      <c r="B44" s="6">
        <f t="shared" si="1"/>
        <v>0.33600000000000002</v>
      </c>
      <c r="C44" s="6">
        <f t="shared" si="2"/>
        <v>1.008</v>
      </c>
      <c r="D44" s="6"/>
      <c r="E44" s="6"/>
      <c r="F44" s="6"/>
    </row>
    <row r="45" spans="1:6">
      <c r="A45">
        <v>4.3</v>
      </c>
      <c r="B45" s="6">
        <f t="shared" si="1"/>
        <v>0.34399999999999997</v>
      </c>
      <c r="C45" s="6">
        <f t="shared" si="2"/>
        <v>1.032</v>
      </c>
      <c r="D45" s="6"/>
      <c r="E45" s="6"/>
      <c r="F45" s="6"/>
    </row>
    <row r="46" spans="1:6">
      <c r="A46">
        <v>4.4000000000000004</v>
      </c>
      <c r="B46" s="6">
        <f t="shared" si="1"/>
        <v>0.35200000000000004</v>
      </c>
      <c r="C46" s="6">
        <f t="shared" si="2"/>
        <v>1.056</v>
      </c>
      <c r="D46" s="6"/>
      <c r="E46" s="6"/>
      <c r="F46" s="6"/>
    </row>
    <row r="47" spans="1:6">
      <c r="A47">
        <v>4.5</v>
      </c>
      <c r="B47" s="6">
        <f t="shared" si="1"/>
        <v>0.36</v>
      </c>
      <c r="C47" s="6">
        <f t="shared" si="2"/>
        <v>1.08</v>
      </c>
      <c r="D47" s="6"/>
      <c r="E47" s="6"/>
      <c r="F47" s="6"/>
    </row>
    <row r="48" spans="1:6">
      <c r="A48">
        <v>4.5999999999999996</v>
      </c>
      <c r="B48" s="6">
        <f t="shared" si="1"/>
        <v>0.36799999999999999</v>
      </c>
      <c r="C48" s="6">
        <f t="shared" si="2"/>
        <v>1.1040000000000001</v>
      </c>
      <c r="D48" s="6"/>
      <c r="E48" s="6"/>
      <c r="F48" s="6"/>
    </row>
    <row r="49" spans="1:6">
      <c r="A49">
        <v>4.7</v>
      </c>
      <c r="B49" s="6">
        <f t="shared" si="1"/>
        <v>0.376</v>
      </c>
      <c r="C49" s="6">
        <f t="shared" si="2"/>
        <v>1.1280000000000001</v>
      </c>
      <c r="D49" s="6"/>
      <c r="E49" s="6"/>
      <c r="F49" s="6"/>
    </row>
    <row r="50" spans="1:6">
      <c r="A50">
        <v>4.8</v>
      </c>
      <c r="B50" s="6">
        <f t="shared" si="1"/>
        <v>0.38400000000000001</v>
      </c>
      <c r="C50" s="6">
        <f t="shared" si="2"/>
        <v>1.1520000000000001</v>
      </c>
      <c r="D50" s="6"/>
      <c r="E50" s="6"/>
      <c r="F50" s="6"/>
    </row>
    <row r="51" spans="1:6">
      <c r="A51">
        <v>4.9000000000000004</v>
      </c>
      <c r="B51" s="6">
        <f t="shared" si="1"/>
        <v>0.39200000000000002</v>
      </c>
      <c r="C51" s="6">
        <f t="shared" si="2"/>
        <v>1.1760000000000002</v>
      </c>
      <c r="D51" s="6"/>
      <c r="E51" s="6"/>
      <c r="F51" s="6"/>
    </row>
    <row r="52" spans="1:6">
      <c r="A52">
        <v>5</v>
      </c>
      <c r="B52" s="6">
        <f t="shared" si="1"/>
        <v>0.4</v>
      </c>
      <c r="C52" s="6">
        <f t="shared" si="2"/>
        <v>1.2000000000000002</v>
      </c>
      <c r="D52" s="6"/>
      <c r="E52" s="6"/>
      <c r="F52" s="6"/>
    </row>
    <row r="53" spans="1:6">
      <c r="A53">
        <v>5.0999999999999996</v>
      </c>
      <c r="B53" s="6">
        <v>0.42</v>
      </c>
      <c r="C53" s="6">
        <f t="shared" si="2"/>
        <v>1.26</v>
      </c>
      <c r="D53" s="6"/>
      <c r="E53" s="6"/>
      <c r="F53" s="6"/>
    </row>
    <row r="54" spans="1:6">
      <c r="A54">
        <v>5.2</v>
      </c>
      <c r="B54" s="6">
        <v>0.44</v>
      </c>
      <c r="C54" s="6">
        <f t="shared" si="2"/>
        <v>1.32</v>
      </c>
      <c r="D54" s="6"/>
      <c r="E54" s="6"/>
      <c r="F54" s="6"/>
    </row>
    <row r="55" spans="1:6">
      <c r="A55">
        <v>5.3</v>
      </c>
      <c r="B55" s="6">
        <v>0.46</v>
      </c>
      <c r="C55" s="6">
        <f t="shared" si="2"/>
        <v>1.3800000000000001</v>
      </c>
      <c r="D55" s="6"/>
      <c r="E55" s="6"/>
      <c r="F55" s="6"/>
    </row>
    <row r="56" spans="1:6">
      <c r="A56">
        <v>5.4</v>
      </c>
      <c r="B56" s="6">
        <v>0.48</v>
      </c>
      <c r="C56" s="6">
        <f t="shared" si="2"/>
        <v>1.44</v>
      </c>
      <c r="D56" s="6"/>
      <c r="E56" s="6"/>
      <c r="F56" s="6"/>
    </row>
    <row r="57" spans="1:6">
      <c r="A57">
        <v>5.5</v>
      </c>
      <c r="B57" s="6">
        <v>0.5</v>
      </c>
      <c r="C57" s="6">
        <f t="shared" si="2"/>
        <v>1.5</v>
      </c>
      <c r="D57" s="6"/>
      <c r="E57" s="6"/>
      <c r="F57" s="6"/>
    </row>
    <row r="58" spans="1:6">
      <c r="A58">
        <v>5.6</v>
      </c>
      <c r="B58" s="6">
        <v>0.52</v>
      </c>
      <c r="C58" s="6">
        <f t="shared" si="2"/>
        <v>1.56</v>
      </c>
      <c r="D58" s="6"/>
      <c r="E58" s="6"/>
      <c r="F58" s="6"/>
    </row>
    <row r="59" spans="1:6">
      <c r="A59">
        <v>5.7</v>
      </c>
      <c r="B59" s="6">
        <v>0.54</v>
      </c>
      <c r="C59" s="6">
        <f t="shared" si="2"/>
        <v>1.62</v>
      </c>
      <c r="D59" s="6"/>
      <c r="E59" s="6"/>
      <c r="F59" s="6"/>
    </row>
    <row r="60" spans="1:6">
      <c r="A60">
        <v>5.8</v>
      </c>
      <c r="B60" s="6">
        <v>0.56000000000000005</v>
      </c>
      <c r="C60" s="6">
        <f t="shared" si="2"/>
        <v>1.6800000000000002</v>
      </c>
      <c r="D60" s="6"/>
      <c r="E60" s="6"/>
      <c r="F60" s="6"/>
    </row>
    <row r="61" spans="1:6">
      <c r="A61">
        <v>5.9</v>
      </c>
      <c r="B61" s="6">
        <v>0.57999999999999996</v>
      </c>
      <c r="C61" s="6">
        <f t="shared" si="2"/>
        <v>1.7399999999999998</v>
      </c>
      <c r="D61" s="6"/>
      <c r="E61" s="6"/>
      <c r="F61" s="6"/>
    </row>
    <row r="62" spans="1:6">
      <c r="A62">
        <v>6</v>
      </c>
      <c r="B62" s="6">
        <v>0.6</v>
      </c>
      <c r="C62" s="6">
        <f t="shared" si="2"/>
        <v>1.7999999999999998</v>
      </c>
      <c r="D62" s="6"/>
      <c r="E62" s="6"/>
      <c r="F62" s="6"/>
    </row>
    <row r="63" spans="1:6">
      <c r="A63">
        <v>6.1</v>
      </c>
      <c r="B63" s="6">
        <f>0.4/4*A63</f>
        <v>0.61</v>
      </c>
      <c r="C63" s="6">
        <f t="shared" si="2"/>
        <v>1.83</v>
      </c>
      <c r="D63" s="6"/>
      <c r="E63" s="6"/>
      <c r="F63" s="6"/>
    </row>
    <row r="64" spans="1:6">
      <c r="A64">
        <v>6.2</v>
      </c>
      <c r="B64" s="6">
        <f t="shared" ref="B64:B102" si="3">0.4/4*A64</f>
        <v>0.62000000000000011</v>
      </c>
      <c r="C64" s="6">
        <f t="shared" si="2"/>
        <v>1.8600000000000003</v>
      </c>
      <c r="D64" s="6"/>
      <c r="E64" s="6"/>
      <c r="F64" s="6"/>
    </row>
    <row r="65" spans="1:6">
      <c r="A65">
        <v>6.3</v>
      </c>
      <c r="B65" s="6">
        <f t="shared" si="3"/>
        <v>0.63</v>
      </c>
      <c r="C65" s="6">
        <f t="shared" si="2"/>
        <v>1.8900000000000001</v>
      </c>
      <c r="D65" s="6"/>
      <c r="E65" s="6"/>
      <c r="F65" s="6"/>
    </row>
    <row r="66" spans="1:6">
      <c r="A66">
        <v>6.4</v>
      </c>
      <c r="B66" s="6">
        <f t="shared" si="3"/>
        <v>0.64000000000000012</v>
      </c>
      <c r="C66" s="6">
        <f t="shared" ref="C66:C102" si="4">$B66*C$1</f>
        <v>1.9200000000000004</v>
      </c>
      <c r="D66" s="6"/>
      <c r="E66" s="6"/>
      <c r="F66" s="6"/>
    </row>
    <row r="67" spans="1:6">
      <c r="A67">
        <v>6.5</v>
      </c>
      <c r="B67" s="6">
        <f t="shared" si="3"/>
        <v>0.65</v>
      </c>
      <c r="C67" s="6">
        <f t="shared" si="4"/>
        <v>1.9500000000000002</v>
      </c>
      <c r="D67" s="6"/>
      <c r="E67" s="6"/>
      <c r="F67" s="6"/>
    </row>
    <row r="68" spans="1:6">
      <c r="A68">
        <v>6.6</v>
      </c>
      <c r="B68" s="6">
        <f t="shared" si="3"/>
        <v>0.66</v>
      </c>
      <c r="C68" s="6">
        <f t="shared" si="4"/>
        <v>1.98</v>
      </c>
      <c r="D68" s="6"/>
      <c r="E68" s="6"/>
      <c r="F68" s="6"/>
    </row>
    <row r="69" spans="1:6">
      <c r="A69">
        <v>6.7</v>
      </c>
      <c r="B69" s="6">
        <f t="shared" si="3"/>
        <v>0.67</v>
      </c>
      <c r="C69" s="6">
        <f t="shared" si="4"/>
        <v>2.0100000000000002</v>
      </c>
      <c r="D69" s="6"/>
      <c r="E69" s="6"/>
      <c r="F69" s="6"/>
    </row>
    <row r="70" spans="1:6">
      <c r="A70">
        <v>6.8</v>
      </c>
      <c r="B70" s="6">
        <f t="shared" si="3"/>
        <v>0.68</v>
      </c>
      <c r="C70" s="6">
        <f t="shared" si="4"/>
        <v>2.04</v>
      </c>
      <c r="D70" s="6"/>
      <c r="E70" s="6"/>
      <c r="F70" s="6"/>
    </row>
    <row r="71" spans="1:6">
      <c r="A71">
        <v>6.9</v>
      </c>
      <c r="B71" s="6">
        <f t="shared" si="3"/>
        <v>0.69000000000000006</v>
      </c>
      <c r="C71" s="6">
        <f t="shared" si="4"/>
        <v>2.0700000000000003</v>
      </c>
      <c r="D71" s="6"/>
      <c r="E71" s="6"/>
      <c r="F71" s="6"/>
    </row>
    <row r="72" spans="1:6">
      <c r="A72">
        <v>7</v>
      </c>
      <c r="B72" s="6">
        <f t="shared" si="3"/>
        <v>0.70000000000000007</v>
      </c>
      <c r="C72" s="6">
        <f t="shared" si="4"/>
        <v>2.1</v>
      </c>
      <c r="D72" s="6"/>
      <c r="E72" s="6"/>
      <c r="F72" s="6"/>
    </row>
    <row r="73" spans="1:6">
      <c r="A73">
        <v>7.1</v>
      </c>
      <c r="B73" s="6">
        <f t="shared" si="3"/>
        <v>0.71</v>
      </c>
      <c r="C73" s="6">
        <f t="shared" si="4"/>
        <v>2.13</v>
      </c>
      <c r="D73" s="6"/>
      <c r="E73" s="6"/>
      <c r="F73" s="6"/>
    </row>
    <row r="74" spans="1:6">
      <c r="A74">
        <v>7.2</v>
      </c>
      <c r="B74" s="6">
        <f t="shared" si="3"/>
        <v>0.72000000000000008</v>
      </c>
      <c r="C74" s="6">
        <f t="shared" si="4"/>
        <v>2.16</v>
      </c>
      <c r="D74" s="6"/>
      <c r="E74" s="6"/>
      <c r="F74" s="6"/>
    </row>
    <row r="75" spans="1:6">
      <c r="A75">
        <v>7.3</v>
      </c>
      <c r="B75" s="6">
        <f t="shared" si="3"/>
        <v>0.73</v>
      </c>
      <c r="C75" s="6">
        <f t="shared" si="4"/>
        <v>2.19</v>
      </c>
      <c r="D75" s="6"/>
      <c r="E75" s="6"/>
      <c r="F75" s="6"/>
    </row>
    <row r="76" spans="1:6">
      <c r="A76">
        <v>7.4</v>
      </c>
      <c r="B76" s="6">
        <f t="shared" si="3"/>
        <v>0.7400000000000001</v>
      </c>
      <c r="C76" s="6">
        <f t="shared" si="4"/>
        <v>2.2200000000000002</v>
      </c>
      <c r="D76" s="6"/>
      <c r="E76" s="6"/>
      <c r="F76" s="6"/>
    </row>
    <row r="77" spans="1:6">
      <c r="A77">
        <v>7.5</v>
      </c>
      <c r="B77" s="6">
        <f t="shared" si="3"/>
        <v>0.75</v>
      </c>
      <c r="C77" s="6">
        <f t="shared" si="4"/>
        <v>2.25</v>
      </c>
      <c r="D77" s="6"/>
      <c r="E77" s="6"/>
      <c r="F77" s="6"/>
    </row>
    <row r="78" spans="1:6">
      <c r="A78">
        <v>7.6</v>
      </c>
      <c r="B78" s="6">
        <f t="shared" si="3"/>
        <v>0.76</v>
      </c>
      <c r="C78" s="6">
        <f t="shared" si="4"/>
        <v>2.2800000000000002</v>
      </c>
      <c r="D78" s="6"/>
      <c r="E78" s="6"/>
      <c r="F78" s="6"/>
    </row>
    <row r="79" spans="1:6">
      <c r="A79">
        <v>7.7</v>
      </c>
      <c r="B79" s="6">
        <f t="shared" si="3"/>
        <v>0.77</v>
      </c>
      <c r="C79" s="6">
        <f t="shared" si="4"/>
        <v>2.31</v>
      </c>
      <c r="D79" s="6"/>
      <c r="E79" s="6"/>
      <c r="F79" s="6"/>
    </row>
    <row r="80" spans="1:6">
      <c r="A80">
        <v>7.8</v>
      </c>
      <c r="B80" s="6">
        <f t="shared" si="3"/>
        <v>0.78</v>
      </c>
      <c r="C80" s="6">
        <f t="shared" si="4"/>
        <v>2.34</v>
      </c>
      <c r="D80" s="6"/>
      <c r="E80" s="6"/>
      <c r="F80" s="6"/>
    </row>
    <row r="81" spans="1:6">
      <c r="A81">
        <v>7.9</v>
      </c>
      <c r="B81" s="6">
        <f t="shared" si="3"/>
        <v>0.79</v>
      </c>
      <c r="C81" s="6">
        <f t="shared" si="4"/>
        <v>2.37</v>
      </c>
      <c r="D81" s="6"/>
      <c r="E81" s="6"/>
      <c r="F81" s="6"/>
    </row>
    <row r="82" spans="1:6">
      <c r="A82">
        <v>8</v>
      </c>
      <c r="B82" s="6">
        <f t="shared" si="3"/>
        <v>0.8</v>
      </c>
      <c r="C82" s="6">
        <f t="shared" si="4"/>
        <v>2.4000000000000004</v>
      </c>
      <c r="D82" s="6"/>
      <c r="E82" s="6"/>
      <c r="F82" s="6"/>
    </row>
    <row r="83" spans="1:6">
      <c r="A83">
        <v>8.1</v>
      </c>
      <c r="B83" s="6">
        <f t="shared" si="3"/>
        <v>0.81</v>
      </c>
      <c r="C83" s="6">
        <f t="shared" si="4"/>
        <v>2.4300000000000002</v>
      </c>
      <c r="D83" s="6"/>
      <c r="E83" s="6"/>
      <c r="F83" s="6"/>
    </row>
    <row r="84" spans="1:6">
      <c r="A84">
        <v>8.1999999999999993</v>
      </c>
      <c r="B84" s="6">
        <f t="shared" si="3"/>
        <v>0.82</v>
      </c>
      <c r="C84" s="6">
        <f t="shared" si="4"/>
        <v>2.46</v>
      </c>
      <c r="D84" s="6"/>
      <c r="E84" s="6"/>
      <c r="F84" s="6"/>
    </row>
    <row r="85" spans="1:6">
      <c r="A85">
        <v>8.3000000000000007</v>
      </c>
      <c r="B85" s="6">
        <f t="shared" si="3"/>
        <v>0.83000000000000007</v>
      </c>
      <c r="C85" s="6">
        <f t="shared" si="4"/>
        <v>2.4900000000000002</v>
      </c>
      <c r="D85" s="6"/>
      <c r="E85" s="6"/>
      <c r="F85" s="6"/>
    </row>
    <row r="86" spans="1:6">
      <c r="A86">
        <v>8.4</v>
      </c>
      <c r="B86" s="6">
        <f t="shared" si="3"/>
        <v>0.84000000000000008</v>
      </c>
      <c r="C86" s="6">
        <f t="shared" si="4"/>
        <v>2.5200000000000005</v>
      </c>
      <c r="D86" s="6"/>
      <c r="E86" s="6"/>
      <c r="F86" s="6"/>
    </row>
    <row r="87" spans="1:6">
      <c r="A87">
        <v>8.5</v>
      </c>
      <c r="B87" s="6">
        <f t="shared" si="3"/>
        <v>0.85000000000000009</v>
      </c>
      <c r="C87" s="6">
        <f t="shared" si="4"/>
        <v>2.5500000000000003</v>
      </c>
      <c r="D87" s="6"/>
      <c r="E87" s="6"/>
      <c r="F87" s="6"/>
    </row>
    <row r="88" spans="1:6">
      <c r="A88">
        <v>8.6</v>
      </c>
      <c r="B88" s="6">
        <f t="shared" si="3"/>
        <v>0.86</v>
      </c>
      <c r="C88" s="6">
        <f t="shared" si="4"/>
        <v>2.58</v>
      </c>
      <c r="D88" s="6"/>
      <c r="E88" s="6"/>
      <c r="F88" s="6"/>
    </row>
    <row r="89" spans="1:6">
      <c r="A89">
        <v>8.6999999999999993</v>
      </c>
      <c r="B89" s="6">
        <f t="shared" si="3"/>
        <v>0.87</v>
      </c>
      <c r="C89" s="6">
        <f t="shared" si="4"/>
        <v>2.61</v>
      </c>
      <c r="D89" s="6"/>
      <c r="E89" s="6"/>
      <c r="F89" s="6"/>
    </row>
    <row r="90" spans="1:6">
      <c r="A90">
        <v>8.8000000000000007</v>
      </c>
      <c r="B90" s="6">
        <f t="shared" si="3"/>
        <v>0.88000000000000012</v>
      </c>
      <c r="C90" s="6">
        <f t="shared" si="4"/>
        <v>2.6400000000000006</v>
      </c>
      <c r="D90" s="6"/>
      <c r="E90" s="6"/>
      <c r="F90" s="6"/>
    </row>
    <row r="91" spans="1:6">
      <c r="A91">
        <v>8.9</v>
      </c>
      <c r="B91" s="6">
        <f t="shared" si="3"/>
        <v>0.89000000000000012</v>
      </c>
      <c r="C91" s="6">
        <f t="shared" si="4"/>
        <v>2.6700000000000004</v>
      </c>
      <c r="D91" s="6"/>
      <c r="E91" s="6"/>
      <c r="F91" s="6"/>
    </row>
    <row r="92" spans="1:6">
      <c r="A92">
        <v>9</v>
      </c>
      <c r="B92" s="6">
        <f t="shared" si="3"/>
        <v>0.9</v>
      </c>
      <c r="C92" s="6">
        <f t="shared" si="4"/>
        <v>2.7</v>
      </c>
      <c r="D92" s="6"/>
      <c r="E92" s="6"/>
      <c r="F92" s="6"/>
    </row>
    <row r="93" spans="1:6">
      <c r="A93">
        <v>9.1</v>
      </c>
      <c r="B93" s="6">
        <f t="shared" si="3"/>
        <v>0.91</v>
      </c>
      <c r="C93" s="6">
        <f t="shared" si="4"/>
        <v>2.73</v>
      </c>
      <c r="D93" s="6"/>
      <c r="E93" s="6"/>
      <c r="F93" s="6"/>
    </row>
    <row r="94" spans="1:6">
      <c r="A94">
        <v>9.1999999999999993</v>
      </c>
      <c r="B94" s="6">
        <f t="shared" si="3"/>
        <v>0.91999999999999993</v>
      </c>
      <c r="C94" s="6">
        <f t="shared" si="4"/>
        <v>2.76</v>
      </c>
      <c r="D94" s="6"/>
      <c r="E94" s="6"/>
      <c r="F94" s="6"/>
    </row>
    <row r="95" spans="1:6">
      <c r="A95">
        <v>9.3000000000000007</v>
      </c>
      <c r="B95" s="6">
        <f t="shared" si="3"/>
        <v>0.93000000000000016</v>
      </c>
      <c r="C95" s="6">
        <f t="shared" si="4"/>
        <v>2.7900000000000005</v>
      </c>
      <c r="D95" s="6"/>
      <c r="E95" s="6"/>
      <c r="F95" s="6"/>
    </row>
    <row r="96" spans="1:6">
      <c r="A96">
        <v>9.4</v>
      </c>
      <c r="B96" s="6">
        <f t="shared" si="3"/>
        <v>0.94000000000000006</v>
      </c>
      <c r="C96" s="6">
        <f t="shared" si="4"/>
        <v>2.8200000000000003</v>
      </c>
      <c r="D96" s="6"/>
      <c r="E96" s="6"/>
      <c r="F96" s="6"/>
    </row>
    <row r="97" spans="1:6">
      <c r="A97">
        <v>9.5</v>
      </c>
      <c r="B97" s="6">
        <f t="shared" si="3"/>
        <v>0.95000000000000007</v>
      </c>
      <c r="C97" s="6">
        <f t="shared" si="4"/>
        <v>2.85</v>
      </c>
      <c r="D97" s="6"/>
      <c r="E97" s="6"/>
      <c r="F97" s="6"/>
    </row>
    <row r="98" spans="1:6">
      <c r="A98">
        <v>9.6</v>
      </c>
      <c r="B98" s="6">
        <f t="shared" si="3"/>
        <v>0.96</v>
      </c>
      <c r="C98" s="6">
        <f t="shared" si="4"/>
        <v>2.88</v>
      </c>
      <c r="D98" s="6"/>
      <c r="E98" s="6"/>
      <c r="F98" s="6"/>
    </row>
    <row r="99" spans="1:6">
      <c r="A99">
        <v>9.6999999999999993</v>
      </c>
      <c r="B99" s="6">
        <f t="shared" si="3"/>
        <v>0.97</v>
      </c>
      <c r="C99" s="6">
        <f t="shared" si="4"/>
        <v>2.91</v>
      </c>
      <c r="D99" s="6"/>
      <c r="E99" s="6"/>
      <c r="F99" s="6"/>
    </row>
    <row r="100" spans="1:6">
      <c r="A100">
        <v>9.8000000000000007</v>
      </c>
      <c r="B100" s="6">
        <f t="shared" si="3"/>
        <v>0.98000000000000009</v>
      </c>
      <c r="C100" s="6">
        <f t="shared" si="4"/>
        <v>2.9400000000000004</v>
      </c>
      <c r="D100" s="6"/>
      <c r="E100" s="6"/>
      <c r="F100" s="6"/>
    </row>
    <row r="101" spans="1:6">
      <c r="A101">
        <v>9.9</v>
      </c>
      <c r="B101" s="6">
        <f t="shared" si="3"/>
        <v>0.9900000000000001</v>
      </c>
      <c r="C101" s="6">
        <f t="shared" si="4"/>
        <v>2.97</v>
      </c>
      <c r="D101" s="6"/>
      <c r="E101" s="6"/>
      <c r="F101" s="6"/>
    </row>
    <row r="102" spans="1:6">
      <c r="A102">
        <v>10</v>
      </c>
      <c r="B102" s="6">
        <f t="shared" si="3"/>
        <v>1</v>
      </c>
      <c r="C102" s="6">
        <f t="shared" si="4"/>
        <v>3</v>
      </c>
      <c r="D102" s="6"/>
      <c r="E102" s="6"/>
      <c r="F102" s="6"/>
    </row>
  </sheetData>
  <phoneticPr fontId="2"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sheetPr codeName="Sheet18"/>
  <dimension ref="A2:R170"/>
  <sheetViews>
    <sheetView topLeftCell="A22" zoomScale="85" zoomScaleNormal="85" workbookViewId="0">
      <selection activeCell="C27" sqref="C27"/>
    </sheetView>
  </sheetViews>
  <sheetFormatPr defaultRowHeight="12.75"/>
  <cols>
    <col min="1" max="1" width="41.5703125" bestFit="1" customWidth="1"/>
    <col min="2" max="2" width="25.5703125" customWidth="1"/>
    <col min="3" max="3" width="23.85546875" customWidth="1"/>
    <col min="4" max="4" width="12.7109375" customWidth="1"/>
    <col min="6" max="6" width="15.5703125" customWidth="1"/>
    <col min="7" max="7" width="50.85546875" customWidth="1"/>
    <col min="8" max="8" width="25.140625" customWidth="1"/>
    <col min="9" max="9" width="21.42578125" customWidth="1"/>
    <col min="10" max="10" width="19.85546875" customWidth="1"/>
    <col min="11" max="11" width="23" customWidth="1"/>
    <col min="12" max="14" width="20" customWidth="1"/>
    <col min="15" max="15" width="10.5703125" customWidth="1"/>
    <col min="16" max="16" width="12.42578125" customWidth="1"/>
    <col min="17" max="17" width="11.42578125" customWidth="1"/>
    <col min="18" max="18" width="0" hidden="1" customWidth="1"/>
  </cols>
  <sheetData>
    <row r="2" spans="1:18" ht="15.75">
      <c r="A2" t="s">
        <v>160</v>
      </c>
      <c r="B2" s="130" t="s">
        <v>161</v>
      </c>
      <c r="C2" s="131"/>
      <c r="D2" s="132"/>
    </row>
    <row r="4" spans="1:18" ht="42.75" customHeight="1">
      <c r="A4" s="57" t="s">
        <v>96</v>
      </c>
      <c r="B4" s="116">
        <v>5</v>
      </c>
      <c r="M4" s="65"/>
      <c r="N4" s="65"/>
    </row>
    <row r="5" spans="1:18" ht="18">
      <c r="B5" s="103"/>
      <c r="M5" s="49"/>
      <c r="N5" s="49"/>
      <c r="R5" s="57" t="s">
        <v>20</v>
      </c>
    </row>
    <row r="6" spans="1:18" ht="14.25">
      <c r="A6" s="1" t="s">
        <v>10</v>
      </c>
      <c r="B6" s="102" t="s">
        <v>16</v>
      </c>
      <c r="M6" s="49"/>
      <c r="N6" s="49"/>
      <c r="R6" s="57" t="s">
        <v>19</v>
      </c>
    </row>
    <row r="7" spans="1:18" ht="18">
      <c r="A7" s="81" t="s">
        <v>78</v>
      </c>
      <c r="B7" s="116">
        <v>3</v>
      </c>
      <c r="M7" s="49"/>
      <c r="N7" s="49"/>
      <c r="R7" s="57" t="s">
        <v>63</v>
      </c>
    </row>
    <row r="8" spans="1:18" ht="18">
      <c r="A8" s="81" t="s">
        <v>77</v>
      </c>
      <c r="B8" s="116">
        <v>2</v>
      </c>
      <c r="M8" s="49"/>
      <c r="N8" s="49"/>
    </row>
    <row r="9" spans="1:18" ht="18">
      <c r="A9" t="s">
        <v>12</v>
      </c>
      <c r="B9" s="103">
        <f>B8+B7</f>
        <v>5</v>
      </c>
      <c r="M9" s="49"/>
      <c r="N9" s="49"/>
    </row>
    <row r="10" spans="1:18">
      <c r="A10" s="57" t="s">
        <v>175</v>
      </c>
      <c r="M10" s="49"/>
      <c r="N10" s="49"/>
    </row>
    <row r="11" spans="1:18" ht="13.5" thickBot="1">
      <c r="M11" s="49"/>
      <c r="N11" s="49"/>
    </row>
    <row r="12" spans="1:18">
      <c r="A12" s="71"/>
      <c r="B12" s="74" t="s">
        <v>43</v>
      </c>
      <c r="M12" s="49"/>
      <c r="N12" s="49"/>
    </row>
    <row r="13" spans="1:18">
      <c r="A13" s="72" t="s">
        <v>37</v>
      </c>
      <c r="B13" s="113" t="s">
        <v>172</v>
      </c>
      <c r="M13" s="49"/>
    </row>
    <row r="14" spans="1:18">
      <c r="A14" s="72" t="s">
        <v>38</v>
      </c>
      <c r="B14" s="113" t="s">
        <v>206</v>
      </c>
      <c r="M14" s="49"/>
    </row>
    <row r="15" spans="1:18">
      <c r="A15" s="72" t="s">
        <v>39</v>
      </c>
      <c r="B15" s="114" t="s">
        <v>173</v>
      </c>
      <c r="M15" s="49"/>
    </row>
    <row r="16" spans="1:18">
      <c r="A16" s="72" t="s">
        <v>40</v>
      </c>
      <c r="B16" s="114" t="s">
        <v>207</v>
      </c>
      <c r="M16" s="49"/>
    </row>
    <row r="17" spans="1:14">
      <c r="A17" s="72" t="s">
        <v>41</v>
      </c>
      <c r="B17" s="114" t="s">
        <v>204</v>
      </c>
      <c r="M17" s="49"/>
    </row>
    <row r="18" spans="1:14">
      <c r="A18" s="72" t="s">
        <v>42</v>
      </c>
      <c r="B18" s="114" t="s">
        <v>205</v>
      </c>
      <c r="M18" s="49"/>
    </row>
    <row r="19" spans="1:14">
      <c r="A19" s="72" t="s">
        <v>69</v>
      </c>
      <c r="B19" s="114" t="s">
        <v>174</v>
      </c>
      <c r="M19" s="49"/>
    </row>
    <row r="20" spans="1:14">
      <c r="A20" s="72" t="s">
        <v>70</v>
      </c>
      <c r="B20" s="114" t="s">
        <v>208</v>
      </c>
      <c r="M20" s="49"/>
    </row>
    <row r="21" spans="1:14">
      <c r="A21" s="72" t="s">
        <v>71</v>
      </c>
      <c r="B21" s="113" t="s">
        <v>209</v>
      </c>
      <c r="M21" s="49"/>
      <c r="N21" s="49"/>
    </row>
    <row r="22" spans="1:14" ht="13.5" thickBot="1">
      <c r="A22" s="73" t="s">
        <v>72</v>
      </c>
      <c r="B22" s="115"/>
      <c r="M22" s="49"/>
      <c r="N22" s="49"/>
    </row>
    <row r="23" spans="1:14" ht="13.5" thickBot="1">
      <c r="B23" s="75"/>
      <c r="M23" s="49"/>
      <c r="N23" s="49"/>
    </row>
    <row r="24" spans="1:14" ht="13.5" thickBot="1">
      <c r="M24" s="49"/>
      <c r="N24" s="49"/>
    </row>
    <row r="25" spans="1:14">
      <c r="A25" s="57" t="s">
        <v>136</v>
      </c>
      <c r="C25" s="18" t="s">
        <v>29</v>
      </c>
      <c r="M25" s="49"/>
      <c r="N25" s="49"/>
    </row>
    <row r="26" spans="1:14">
      <c r="A26" s="98"/>
      <c r="B26" s="12" t="str">
        <f>IF(B13="","Tenderer 1",B13)</f>
        <v>ABC Construction</v>
      </c>
      <c r="C26" s="19" t="str">
        <f>IF(D26=0,"Yes","No")</f>
        <v>Yes</v>
      </c>
      <c r="D26" s="97">
        <f>SUM(D27:D28)</f>
        <v>0</v>
      </c>
      <c r="E26" s="97">
        <f>SUM(E27:E28)</f>
        <v>0</v>
      </c>
      <c r="M26" s="49"/>
      <c r="N26" s="49"/>
    </row>
    <row r="27" spans="1:14">
      <c r="A27" s="98" t="s">
        <v>116</v>
      </c>
      <c r="B27" s="10" t="s">
        <v>21</v>
      </c>
      <c r="C27" s="111" t="s">
        <v>20</v>
      </c>
      <c r="D27" s="97">
        <f>IF(C27="No",1,IF(C27="",1,0))</f>
        <v>0</v>
      </c>
      <c r="E27" s="97">
        <f>IF(C27="No Tender Submitted",1,0)</f>
        <v>0</v>
      </c>
      <c r="M27" s="49"/>
      <c r="N27" s="49"/>
    </row>
    <row r="28" spans="1:14">
      <c r="A28" s="57" t="s">
        <v>117</v>
      </c>
      <c r="B28" s="78" t="s">
        <v>79</v>
      </c>
      <c r="C28" s="111" t="s">
        <v>20</v>
      </c>
      <c r="D28" s="97">
        <f>IF(C28="No",1,IF(C28="",1,0))</f>
        <v>0</v>
      </c>
      <c r="E28" s="97">
        <f>IF(C28="No Tender Submitted",1,0)</f>
        <v>0</v>
      </c>
      <c r="M28" s="49"/>
      <c r="N28" s="49"/>
    </row>
    <row r="29" spans="1:14">
      <c r="B29" s="13" t="str">
        <f>IF(B14="","Tenderer 2",B14)</f>
        <v>ABC Construction (SP)</v>
      </c>
      <c r="C29" s="19" t="str">
        <f>IF(D29=0,"Yes","No")</f>
        <v>Yes</v>
      </c>
      <c r="D29" s="97">
        <f>SUM(D30:D31)</f>
        <v>0</v>
      </c>
      <c r="E29" s="97">
        <f>SUM(E30:E31)</f>
        <v>0</v>
      </c>
      <c r="M29" s="49"/>
    </row>
    <row r="30" spans="1:14">
      <c r="A30" s="98" t="s">
        <v>118</v>
      </c>
      <c r="B30" s="10" t="s">
        <v>23</v>
      </c>
      <c r="C30" s="111" t="s">
        <v>20</v>
      </c>
      <c r="D30" s="97">
        <f>IF(C30="No",1,IF(C30="",1,0))</f>
        <v>0</v>
      </c>
      <c r="E30" s="97">
        <f>IF(C30="No Tender Submitted",1,0)</f>
        <v>0</v>
      </c>
      <c r="M30" s="49"/>
    </row>
    <row r="31" spans="1:14">
      <c r="A31" s="57" t="s">
        <v>119</v>
      </c>
      <c r="B31" s="78" t="s">
        <v>80</v>
      </c>
      <c r="C31" s="111" t="s">
        <v>20</v>
      </c>
      <c r="D31" s="97">
        <f>IF(C31="No",1,IF(C31="",1,0))</f>
        <v>0</v>
      </c>
      <c r="E31" s="97">
        <f>IF(C31="No Tender Submitted",1,0)</f>
        <v>0</v>
      </c>
      <c r="M31" s="49"/>
    </row>
    <row r="32" spans="1:14">
      <c r="B32" s="14" t="str">
        <f>IF(B15="","Tenderer 3",B15)</f>
        <v>Road Builder</v>
      </c>
      <c r="C32" s="19" t="str">
        <f>IF(D32=0,"Yes","No")</f>
        <v>Yes</v>
      </c>
      <c r="D32" s="97">
        <f>SUM(D33:D34)</f>
        <v>0</v>
      </c>
      <c r="E32" s="97">
        <f>SUM(E33:E34)</f>
        <v>0</v>
      </c>
      <c r="M32" s="49"/>
    </row>
    <row r="33" spans="1:14">
      <c r="A33" s="98" t="s">
        <v>120</v>
      </c>
      <c r="B33" s="10" t="s">
        <v>24</v>
      </c>
      <c r="C33" s="112" t="s">
        <v>20</v>
      </c>
      <c r="D33" s="97">
        <f>IF(C33="No",1,IF(C33="",1,0))</f>
        <v>0</v>
      </c>
      <c r="E33" s="97">
        <f>IF(C33="No Tender Submitted",1,0)</f>
        <v>0</v>
      </c>
      <c r="M33" s="49"/>
    </row>
    <row r="34" spans="1:14">
      <c r="A34" s="57" t="s">
        <v>121</v>
      </c>
      <c r="B34" s="78" t="s">
        <v>81</v>
      </c>
      <c r="C34" s="112" t="s">
        <v>20</v>
      </c>
      <c r="D34" s="97">
        <f>IF(C34="No",1,IF(C34="",1,0))</f>
        <v>0</v>
      </c>
      <c r="E34" s="97">
        <f>IF(C34="No Tender Submitted",1,0)</f>
        <v>0</v>
      </c>
      <c r="M34" s="49"/>
    </row>
    <row r="35" spans="1:14">
      <c r="B35" s="15" t="str">
        <f>IF(B16="","Tenderer 4",B16)</f>
        <v>Road Builder (SP)</v>
      </c>
      <c r="C35" s="19" t="str">
        <f>IF(D35=0,"Yes","No")</f>
        <v>Yes</v>
      </c>
      <c r="D35" s="97">
        <f>SUM(D36:D37)</f>
        <v>0</v>
      </c>
      <c r="E35" s="97">
        <f>SUM(E36:E37)</f>
        <v>0</v>
      </c>
      <c r="M35" s="49"/>
    </row>
    <row r="36" spans="1:14">
      <c r="A36" s="98" t="s">
        <v>122</v>
      </c>
      <c r="B36" s="10" t="s">
        <v>25</v>
      </c>
      <c r="C36" s="112" t="s">
        <v>20</v>
      </c>
      <c r="D36" s="97">
        <f>IF(C36="No",1,IF(C36="",1,0))</f>
        <v>0</v>
      </c>
      <c r="E36" s="97">
        <f>IF(C36="No Tender Submitted",1,0)</f>
        <v>0</v>
      </c>
      <c r="M36" s="49"/>
    </row>
    <row r="37" spans="1:14">
      <c r="A37" s="57" t="s">
        <v>123</v>
      </c>
      <c r="B37" s="78" t="s">
        <v>82</v>
      </c>
      <c r="C37" s="112" t="s">
        <v>20</v>
      </c>
      <c r="D37" s="97">
        <f>IF(C37="No",1,IF(C37="",1,0))</f>
        <v>0</v>
      </c>
      <c r="E37" s="97">
        <f>IF(C37="No Tender Submitted",1,0)</f>
        <v>0</v>
      </c>
      <c r="M37" s="49"/>
      <c r="N37" s="49"/>
    </row>
    <row r="38" spans="1:14">
      <c r="B38" s="16" t="str">
        <f>IF(B17="","Tenderer 5",B17)</f>
        <v>Gantt Roads</v>
      </c>
      <c r="C38" s="19" t="str">
        <f>IF(D38=0,"Yes","No")</f>
        <v>Yes</v>
      </c>
      <c r="D38" s="97">
        <f>SUM(D39:D40)</f>
        <v>0</v>
      </c>
      <c r="E38" s="97">
        <f>SUM(E39:E40)</f>
        <v>0</v>
      </c>
      <c r="M38" s="49"/>
      <c r="N38" s="49"/>
    </row>
    <row r="39" spans="1:14">
      <c r="A39" s="98" t="s">
        <v>124</v>
      </c>
      <c r="B39" s="10" t="s">
        <v>26</v>
      </c>
      <c r="C39" s="112" t="s">
        <v>20</v>
      </c>
      <c r="D39" s="97">
        <f>IF(C39="No",1,IF(C39="",1,0))</f>
        <v>0</v>
      </c>
      <c r="E39" s="97">
        <f>IF(C39="No Tender Submitted",1,0)</f>
        <v>0</v>
      </c>
      <c r="M39" s="49"/>
      <c r="N39" s="49"/>
    </row>
    <row r="40" spans="1:14">
      <c r="A40" s="57" t="s">
        <v>125</v>
      </c>
      <c r="B40" s="78" t="s">
        <v>83</v>
      </c>
      <c r="C40" s="112" t="s">
        <v>20</v>
      </c>
      <c r="D40" s="97">
        <f>IF(C40="No",1,IF(C40="",1,0))</f>
        <v>0</v>
      </c>
      <c r="E40" s="97">
        <f>IF(C40="No Tender Submitted",1,0)</f>
        <v>0</v>
      </c>
      <c r="M40" s="49"/>
      <c r="N40" s="49"/>
    </row>
    <row r="41" spans="1:14">
      <c r="B41" s="17" t="str">
        <f>IF(B18="","Tenderer 6",B18)</f>
        <v>Gantt Roads (SP)</v>
      </c>
      <c r="C41" s="101" t="str">
        <f>IF(D41=0,"Yes","No")</f>
        <v>Yes</v>
      </c>
      <c r="D41" s="97">
        <f>SUM(D42:D43)</f>
        <v>0</v>
      </c>
      <c r="E41" s="97">
        <f>SUM(E42:E43)</f>
        <v>0</v>
      </c>
      <c r="M41" s="49"/>
      <c r="N41" s="49"/>
    </row>
    <row r="42" spans="1:14">
      <c r="A42" s="98" t="s">
        <v>126</v>
      </c>
      <c r="B42" s="10" t="s">
        <v>27</v>
      </c>
      <c r="C42" s="112" t="s">
        <v>20</v>
      </c>
      <c r="D42" s="97">
        <f>IF(C42="No",1,IF(C42="",1,0))</f>
        <v>0</v>
      </c>
      <c r="E42" s="97">
        <f>IF(C42="No Tender Submitted",1,0)</f>
        <v>0</v>
      </c>
      <c r="M42" s="49"/>
      <c r="N42" s="49"/>
    </row>
    <row r="43" spans="1:14">
      <c r="A43" s="57" t="s">
        <v>127</v>
      </c>
      <c r="B43" s="78" t="s">
        <v>84</v>
      </c>
      <c r="C43" s="112" t="s">
        <v>20</v>
      </c>
      <c r="D43" s="97">
        <f>IF(C43="No",1,IF(C43="",1,0))</f>
        <v>0</v>
      </c>
      <c r="E43" s="97">
        <f>IF(C43="No Tender Submitted",1,0)</f>
        <v>0</v>
      </c>
      <c r="M43" s="49"/>
      <c r="N43" s="49"/>
    </row>
    <row r="44" spans="1:14">
      <c r="B44" s="77" t="str">
        <f>IF(B19="","Tenderer 7",B19)</f>
        <v>Sun Builders</v>
      </c>
      <c r="C44" s="19" t="str">
        <f>IF(D44=0,"Yes","No")</f>
        <v>Yes</v>
      </c>
      <c r="D44" s="97">
        <f>SUM(D45:D46)</f>
        <v>0</v>
      </c>
      <c r="E44" s="97">
        <f>SUM(E45:E46)</f>
        <v>0</v>
      </c>
      <c r="M44" s="49"/>
      <c r="N44" s="49"/>
    </row>
    <row r="45" spans="1:14">
      <c r="A45" s="98" t="s">
        <v>128</v>
      </c>
      <c r="B45" s="78" t="s">
        <v>73</v>
      </c>
      <c r="C45" s="112" t="s">
        <v>20</v>
      </c>
      <c r="D45" s="97">
        <f>IF(C45="No",1,IF(C45="",1,0))</f>
        <v>0</v>
      </c>
      <c r="E45" s="97">
        <f>IF(C45="No Tender Submitted",1,0)</f>
        <v>0</v>
      </c>
      <c r="M45" s="49"/>
    </row>
    <row r="46" spans="1:14">
      <c r="A46" s="57" t="s">
        <v>129</v>
      </c>
      <c r="B46" s="78" t="s">
        <v>85</v>
      </c>
      <c r="C46" s="112" t="s">
        <v>20</v>
      </c>
      <c r="D46" s="97">
        <f>IF(C46="No",1,IF(C46="",1,0))</f>
        <v>0</v>
      </c>
      <c r="E46" s="97">
        <f>IF(C46="No Tender Submitted",1,0)</f>
        <v>0</v>
      </c>
      <c r="M46" s="49"/>
    </row>
    <row r="47" spans="1:14">
      <c r="B47" s="80" t="str">
        <f>IF(B20="","Tenderer 8",B20)</f>
        <v>Clock Works</v>
      </c>
      <c r="C47" s="19" t="str">
        <f>IF(D47=0,"Yes","No")</f>
        <v>Yes</v>
      </c>
      <c r="D47" s="97">
        <f>SUM(D48:D49)</f>
        <v>0</v>
      </c>
      <c r="E47" s="97">
        <f>SUM(E48:E49)</f>
        <v>0</v>
      </c>
      <c r="M47" s="49"/>
    </row>
    <row r="48" spans="1:14">
      <c r="A48" s="98" t="s">
        <v>130</v>
      </c>
      <c r="B48" s="78" t="s">
        <v>74</v>
      </c>
      <c r="C48" s="111" t="s">
        <v>20</v>
      </c>
      <c r="D48" s="97">
        <f>IF(C48="No",1,IF(C48="",1,0))</f>
        <v>0</v>
      </c>
      <c r="E48" s="97">
        <f>IF(C48="No Tender Submitted",1,0)</f>
        <v>0</v>
      </c>
      <c r="M48" s="49"/>
    </row>
    <row r="49" spans="1:14">
      <c r="A49" s="57" t="s">
        <v>131</v>
      </c>
      <c r="B49" s="78" t="s">
        <v>86</v>
      </c>
      <c r="C49" s="111" t="s">
        <v>20</v>
      </c>
      <c r="D49" s="97">
        <f>IF(C49="No",1,IF(C49="",1,0))</f>
        <v>0</v>
      </c>
      <c r="E49" s="97">
        <f>IF(C49="No Tender Submitted",1,0)</f>
        <v>0</v>
      </c>
      <c r="M49" s="49"/>
    </row>
    <row r="50" spans="1:14">
      <c r="B50" s="79" t="str">
        <f>IF(B21="","Tenderer 9",B21)</f>
        <v>Clock Works (SP)</v>
      </c>
      <c r="C50" s="19" t="str">
        <f>IF(D50=0,"Yes","No")</f>
        <v>Yes</v>
      </c>
      <c r="D50" s="97">
        <f>SUM(D51:D52)</f>
        <v>0</v>
      </c>
      <c r="E50" s="97">
        <f>SUM(E51:E52)</f>
        <v>0</v>
      </c>
      <c r="M50" s="49"/>
    </row>
    <row r="51" spans="1:14">
      <c r="A51" s="98" t="s">
        <v>132</v>
      </c>
      <c r="B51" s="78" t="s">
        <v>75</v>
      </c>
      <c r="C51" s="112" t="s">
        <v>20</v>
      </c>
      <c r="D51" s="97">
        <f>IF(C51="No",1,IF(C51="",1,0))</f>
        <v>0</v>
      </c>
      <c r="E51" s="97">
        <f>IF(C51="No Tender Submitted",1,0)</f>
        <v>0</v>
      </c>
      <c r="M51" s="49"/>
    </row>
    <row r="52" spans="1:14">
      <c r="A52" s="57" t="s">
        <v>133</v>
      </c>
      <c r="B52" s="78" t="s">
        <v>87</v>
      </c>
      <c r="C52" s="112" t="s">
        <v>20</v>
      </c>
      <c r="D52" s="97">
        <f>IF(C52="No",1,IF(C52="",1,0))</f>
        <v>0</v>
      </c>
      <c r="E52" s="97">
        <f>IF(C52="No Tender Submitted",1,0)</f>
        <v>0</v>
      </c>
      <c r="M52" s="49"/>
    </row>
    <row r="53" spans="1:14">
      <c r="B53" s="76" t="str">
        <f>IF(B22="","Tenderer 10",B22)</f>
        <v>Tenderer 10</v>
      </c>
      <c r="C53" s="19" t="str">
        <f>IF(D53=0,"Yes","No")</f>
        <v>Yes</v>
      </c>
      <c r="D53" s="97">
        <f>SUM(D54:D55)</f>
        <v>0</v>
      </c>
      <c r="E53" s="97">
        <f>SUM(E54:E55)</f>
        <v>2</v>
      </c>
      <c r="M53" s="49"/>
      <c r="N53" s="49"/>
    </row>
    <row r="54" spans="1:14">
      <c r="A54" s="98" t="s">
        <v>134</v>
      </c>
      <c r="B54" s="78" t="s">
        <v>76</v>
      </c>
      <c r="C54" s="112" t="s">
        <v>63</v>
      </c>
      <c r="D54" s="97">
        <f>IF(C54="No",1,IF(C54="",1,0))</f>
        <v>0</v>
      </c>
      <c r="E54" s="97">
        <f>IF(C54="No Tender Submitted",1,0)</f>
        <v>1</v>
      </c>
      <c r="M54" s="49"/>
      <c r="N54" s="49"/>
    </row>
    <row r="55" spans="1:14">
      <c r="A55" s="57" t="s">
        <v>135</v>
      </c>
      <c r="B55" s="78" t="s">
        <v>88</v>
      </c>
      <c r="C55" s="112" t="s">
        <v>63</v>
      </c>
      <c r="D55" s="97">
        <f>IF(C55="No",1,IF(C55="",1,0))</f>
        <v>0</v>
      </c>
      <c r="E55" s="97">
        <f>IF(C55="No Tender Submitted",1,0)</f>
        <v>1</v>
      </c>
      <c r="M55" s="49"/>
      <c r="N55" s="49"/>
    </row>
    <row r="56" spans="1:14" ht="13.5" thickBot="1">
      <c r="C56" s="20"/>
      <c r="D56" s="97"/>
      <c r="E56" s="97"/>
      <c r="M56" s="49"/>
      <c r="N56" s="49"/>
    </row>
    <row r="57" spans="1:14">
      <c r="C57" s="49"/>
      <c r="D57" s="97"/>
      <c r="E57" s="97"/>
      <c r="M57" s="49"/>
      <c r="N57" s="49"/>
    </row>
    <row r="58" spans="1:14">
      <c r="C58" s="49"/>
      <c r="D58" s="97"/>
      <c r="E58" s="97"/>
      <c r="M58" s="49"/>
      <c r="N58" s="49"/>
    </row>
    <row r="59" spans="1:14">
      <c r="C59" s="49"/>
      <c r="D59" s="97"/>
      <c r="E59" s="97"/>
      <c r="M59" s="49"/>
      <c r="N59" s="49"/>
    </row>
    <row r="60" spans="1:14">
      <c r="M60" s="49"/>
      <c r="N60" s="49"/>
    </row>
    <row r="61" spans="1:14">
      <c r="M61" s="49"/>
      <c r="N61" s="49"/>
    </row>
    <row r="64" spans="1:14">
      <c r="D64" s="99"/>
      <c r="E64" s="99"/>
      <c r="F64" s="99"/>
    </row>
    <row r="65" spans="1:7" ht="39" thickBot="1">
      <c r="A65" s="9" t="s">
        <v>1</v>
      </c>
      <c r="B65" s="9" t="s">
        <v>65</v>
      </c>
      <c r="C65" s="56" t="s">
        <v>66</v>
      </c>
      <c r="D65" s="55" t="s">
        <v>53</v>
      </c>
      <c r="E65" s="55" t="s">
        <v>54</v>
      </c>
      <c r="F65" s="55" t="s">
        <v>55</v>
      </c>
      <c r="G65" s="9" t="s">
        <v>44</v>
      </c>
    </row>
    <row r="66" spans="1:7">
      <c r="A66" s="38" t="s">
        <v>32</v>
      </c>
      <c r="B66" s="36" t="s">
        <v>176</v>
      </c>
      <c r="C66" s="36" t="s">
        <v>56</v>
      </c>
      <c r="D66" s="41">
        <v>40000</v>
      </c>
      <c r="E66" s="41">
        <v>0.15</v>
      </c>
      <c r="F66" s="51">
        <v>2.2400000000000002</v>
      </c>
      <c r="G66" s="66">
        <f t="shared" ref="G66:G107" si="0">IF(B66="","",D66*E66*F66)</f>
        <v>13440.000000000002</v>
      </c>
    </row>
    <row r="67" spans="1:7">
      <c r="A67" s="26"/>
      <c r="B67" s="37" t="s">
        <v>177</v>
      </c>
      <c r="C67" s="37" t="s">
        <v>56</v>
      </c>
      <c r="D67" s="50">
        <v>3000</v>
      </c>
      <c r="E67" s="50">
        <v>0.2</v>
      </c>
      <c r="F67" s="52">
        <v>2.2400000000000002</v>
      </c>
      <c r="G67" s="67">
        <f t="shared" si="0"/>
        <v>1344.0000000000002</v>
      </c>
    </row>
    <row r="68" spans="1:7">
      <c r="A68" s="26"/>
      <c r="B68" s="37" t="s">
        <v>178</v>
      </c>
      <c r="C68" s="37" t="s">
        <v>56</v>
      </c>
      <c r="D68" s="50">
        <v>1000</v>
      </c>
      <c r="E68" s="50">
        <v>0.1</v>
      </c>
      <c r="F68" s="52">
        <v>2.2400000000000002</v>
      </c>
      <c r="G68" s="67">
        <f t="shared" si="0"/>
        <v>224.00000000000003</v>
      </c>
    </row>
    <row r="69" spans="1:7">
      <c r="A69" s="26"/>
      <c r="B69" s="37" t="s">
        <v>179</v>
      </c>
      <c r="C69" s="37" t="s">
        <v>56</v>
      </c>
      <c r="D69" s="50">
        <v>9000</v>
      </c>
      <c r="E69" s="50">
        <v>0.2</v>
      </c>
      <c r="F69" s="52">
        <v>2.2400000000000002</v>
      </c>
      <c r="G69" s="67">
        <f t="shared" si="0"/>
        <v>4032.0000000000005</v>
      </c>
    </row>
    <row r="70" spans="1:7">
      <c r="A70" s="26"/>
      <c r="B70" s="37" t="s">
        <v>180</v>
      </c>
      <c r="C70" s="37" t="s">
        <v>56</v>
      </c>
      <c r="D70" s="50">
        <v>12500</v>
      </c>
      <c r="E70" s="50">
        <v>0.2</v>
      </c>
      <c r="F70" s="52">
        <v>2.2400000000000002</v>
      </c>
      <c r="G70" s="67">
        <f t="shared" si="0"/>
        <v>5600.0000000000009</v>
      </c>
    </row>
    <row r="71" spans="1:7">
      <c r="A71" s="26"/>
      <c r="B71" s="37"/>
      <c r="C71" s="37"/>
      <c r="D71" s="50"/>
      <c r="E71" s="50"/>
      <c r="F71" s="52"/>
      <c r="G71" s="67" t="str">
        <f t="shared" si="0"/>
        <v/>
      </c>
    </row>
    <row r="72" spans="1:7">
      <c r="A72" s="26"/>
      <c r="B72" s="37"/>
      <c r="C72" s="37"/>
      <c r="D72" s="50"/>
      <c r="E72" s="50"/>
      <c r="F72" s="52"/>
      <c r="G72" s="67" t="str">
        <f t="shared" si="0"/>
        <v/>
      </c>
    </row>
    <row r="73" spans="1:7" ht="13.5" thickBot="1">
      <c r="A73" s="27"/>
      <c r="B73" s="8"/>
      <c r="C73" s="8"/>
      <c r="D73" s="53"/>
      <c r="E73" s="53"/>
      <c r="F73" s="54"/>
      <c r="G73" s="68" t="str">
        <f t="shared" si="0"/>
        <v/>
      </c>
    </row>
    <row r="74" spans="1:7">
      <c r="A74" s="38" t="s">
        <v>33</v>
      </c>
      <c r="B74" s="36" t="s">
        <v>176</v>
      </c>
      <c r="C74" s="36" t="s">
        <v>57</v>
      </c>
      <c r="D74" s="41">
        <v>40000</v>
      </c>
      <c r="E74" s="41">
        <v>0.2</v>
      </c>
      <c r="F74" s="41">
        <v>2.2400000000000002</v>
      </c>
      <c r="G74" s="66">
        <f t="shared" si="0"/>
        <v>17920</v>
      </c>
    </row>
    <row r="75" spans="1:7">
      <c r="A75" s="26"/>
      <c r="B75" s="37" t="s">
        <v>177</v>
      </c>
      <c r="C75" s="37" t="s">
        <v>57</v>
      </c>
      <c r="D75" s="50">
        <v>3000</v>
      </c>
      <c r="E75" s="50">
        <v>0.15</v>
      </c>
      <c r="F75" s="50">
        <v>2.2400000000000002</v>
      </c>
      <c r="G75" s="67">
        <f t="shared" si="0"/>
        <v>1008.0000000000001</v>
      </c>
    </row>
    <row r="76" spans="1:7">
      <c r="A76" s="26"/>
      <c r="B76" s="37" t="s">
        <v>178</v>
      </c>
      <c r="C76" s="37" t="s">
        <v>57</v>
      </c>
      <c r="D76" s="50">
        <v>1000</v>
      </c>
      <c r="E76" s="50">
        <v>0.1</v>
      </c>
      <c r="F76" s="50">
        <v>2.2400000000000002</v>
      </c>
      <c r="G76" s="67">
        <f t="shared" si="0"/>
        <v>224.00000000000003</v>
      </c>
    </row>
    <row r="77" spans="1:7">
      <c r="A77" s="26"/>
      <c r="B77" s="37" t="s">
        <v>181</v>
      </c>
      <c r="C77" s="37" t="s">
        <v>56</v>
      </c>
      <c r="D77" s="50">
        <v>4000</v>
      </c>
      <c r="E77" s="50">
        <v>0.1</v>
      </c>
      <c r="F77" s="50">
        <v>2.2400000000000002</v>
      </c>
      <c r="G77" s="67">
        <f t="shared" si="0"/>
        <v>896.00000000000011</v>
      </c>
    </row>
    <row r="78" spans="1:7">
      <c r="A78" s="26"/>
      <c r="B78" s="2"/>
      <c r="C78" s="2"/>
      <c r="D78" s="50"/>
      <c r="E78" s="50"/>
      <c r="F78" s="50"/>
      <c r="G78" s="67" t="str">
        <f t="shared" si="0"/>
        <v/>
      </c>
    </row>
    <row r="79" spans="1:7">
      <c r="A79" s="26"/>
      <c r="B79" s="2"/>
      <c r="C79" s="2"/>
      <c r="D79" s="50"/>
      <c r="E79" s="50"/>
      <c r="F79" s="50"/>
      <c r="G79" s="67" t="str">
        <f t="shared" si="0"/>
        <v/>
      </c>
    </row>
    <row r="80" spans="1:7">
      <c r="A80" s="26"/>
      <c r="B80" s="2"/>
      <c r="C80" s="2"/>
      <c r="D80" s="50"/>
      <c r="E80" s="50"/>
      <c r="F80" s="50"/>
      <c r="G80" s="67" t="str">
        <f t="shared" si="0"/>
        <v/>
      </c>
    </row>
    <row r="81" spans="1:7" ht="13.5" thickBot="1">
      <c r="A81" s="27"/>
      <c r="B81" s="8"/>
      <c r="C81" s="8"/>
      <c r="D81" s="53"/>
      <c r="E81" s="53"/>
      <c r="F81" s="53"/>
      <c r="G81" s="68" t="str">
        <f t="shared" si="0"/>
        <v/>
      </c>
    </row>
    <row r="82" spans="1:7" ht="13.5" thickBot="1">
      <c r="A82" s="40" t="s">
        <v>52</v>
      </c>
      <c r="B82" s="36" t="s">
        <v>179</v>
      </c>
      <c r="C82" s="36" t="s">
        <v>60</v>
      </c>
      <c r="D82" s="41">
        <v>9000</v>
      </c>
      <c r="E82" s="41">
        <v>0.15</v>
      </c>
      <c r="F82" s="51">
        <v>2.2400000000000002</v>
      </c>
      <c r="G82" s="66">
        <f t="shared" si="0"/>
        <v>3024.0000000000005</v>
      </c>
    </row>
    <row r="83" spans="1:7">
      <c r="A83" s="26"/>
      <c r="B83" s="37" t="s">
        <v>180</v>
      </c>
      <c r="C83" s="37" t="s">
        <v>60</v>
      </c>
      <c r="D83" s="50">
        <v>12500</v>
      </c>
      <c r="E83" s="50">
        <v>0.15</v>
      </c>
      <c r="F83" s="51">
        <v>2.2400000000000002</v>
      </c>
      <c r="G83" s="67">
        <f t="shared" si="0"/>
        <v>4200</v>
      </c>
    </row>
    <row r="84" spans="1:7">
      <c r="A84" s="26"/>
      <c r="B84" s="37"/>
      <c r="C84" s="37"/>
      <c r="D84" s="50"/>
      <c r="E84" s="50"/>
      <c r="F84" s="52"/>
      <c r="G84" s="67" t="str">
        <f t="shared" si="0"/>
        <v/>
      </c>
    </row>
    <row r="85" spans="1:7">
      <c r="A85" s="26"/>
      <c r="B85" s="37"/>
      <c r="C85" s="37"/>
      <c r="D85" s="50"/>
      <c r="E85" s="50"/>
      <c r="F85" s="52"/>
      <c r="G85" s="67" t="str">
        <f t="shared" si="0"/>
        <v/>
      </c>
    </row>
    <row r="86" spans="1:7">
      <c r="A86" s="26"/>
      <c r="B86" s="2"/>
      <c r="C86" s="2"/>
      <c r="D86" s="50"/>
      <c r="E86" s="50"/>
      <c r="F86" s="52"/>
      <c r="G86" s="67" t="str">
        <f t="shared" si="0"/>
        <v/>
      </c>
    </row>
    <row r="87" spans="1:7">
      <c r="A87" s="26"/>
      <c r="B87" s="2"/>
      <c r="C87" s="2"/>
      <c r="D87" s="50"/>
      <c r="E87" s="50"/>
      <c r="F87" s="52"/>
      <c r="G87" s="67" t="str">
        <f t="shared" si="0"/>
        <v/>
      </c>
    </row>
    <row r="88" spans="1:7">
      <c r="A88" s="26"/>
      <c r="B88" s="2"/>
      <c r="C88" s="2"/>
      <c r="D88" s="50"/>
      <c r="E88" s="50"/>
      <c r="F88" s="52"/>
      <c r="G88" s="67" t="str">
        <f t="shared" si="0"/>
        <v/>
      </c>
    </row>
    <row r="89" spans="1:7" ht="13.5" thickBot="1">
      <c r="A89" s="27"/>
      <c r="B89" s="8"/>
      <c r="C89" s="8"/>
      <c r="D89" s="53"/>
      <c r="E89" s="53"/>
      <c r="F89" s="54"/>
      <c r="G89" s="68" t="str">
        <f t="shared" si="0"/>
        <v/>
      </c>
    </row>
    <row r="90" spans="1:7">
      <c r="A90" s="38" t="s">
        <v>34</v>
      </c>
      <c r="B90" s="36" t="s">
        <v>176</v>
      </c>
      <c r="C90" s="36" t="s">
        <v>58</v>
      </c>
      <c r="D90" s="41">
        <v>40000</v>
      </c>
      <c r="E90" s="41">
        <v>0.2</v>
      </c>
      <c r="F90" s="41">
        <v>2.2400000000000002</v>
      </c>
      <c r="G90" s="66">
        <f t="shared" si="0"/>
        <v>17920</v>
      </c>
    </row>
    <row r="91" spans="1:7">
      <c r="A91" s="26"/>
      <c r="B91" s="37" t="s">
        <v>177</v>
      </c>
      <c r="C91" s="37" t="s">
        <v>58</v>
      </c>
      <c r="D91" s="50">
        <v>3000</v>
      </c>
      <c r="E91" s="50">
        <v>0.1</v>
      </c>
      <c r="F91" s="39">
        <v>2.2400000000000002</v>
      </c>
      <c r="G91" s="67">
        <f t="shared" si="0"/>
        <v>672.00000000000011</v>
      </c>
    </row>
    <row r="92" spans="1:7">
      <c r="A92" s="26"/>
      <c r="B92" s="37" t="s">
        <v>178</v>
      </c>
      <c r="C92" s="37" t="s">
        <v>59</v>
      </c>
      <c r="D92" s="50">
        <v>1000</v>
      </c>
      <c r="E92" s="50">
        <v>0.1</v>
      </c>
      <c r="F92" s="39">
        <v>2.2400000000000002</v>
      </c>
      <c r="G92" s="67">
        <f t="shared" si="0"/>
        <v>224.00000000000003</v>
      </c>
    </row>
    <row r="93" spans="1:7">
      <c r="A93" s="26"/>
      <c r="B93" s="37" t="s">
        <v>181</v>
      </c>
      <c r="C93" s="37" t="s">
        <v>57</v>
      </c>
      <c r="D93" s="50">
        <v>4000</v>
      </c>
      <c r="E93" s="50">
        <v>0.15</v>
      </c>
      <c r="F93" s="39">
        <v>2.2400000000000002</v>
      </c>
      <c r="G93" s="67">
        <f t="shared" si="0"/>
        <v>1344.0000000000002</v>
      </c>
    </row>
    <row r="94" spans="1:7">
      <c r="A94" s="26"/>
      <c r="B94" s="37" t="s">
        <v>179</v>
      </c>
      <c r="C94" s="37" t="s">
        <v>61</v>
      </c>
      <c r="D94" s="50">
        <v>9000</v>
      </c>
      <c r="E94" s="50">
        <v>7.4999999999999997E-2</v>
      </c>
      <c r="F94" s="50">
        <v>2.4</v>
      </c>
      <c r="G94" s="67">
        <f t="shared" si="0"/>
        <v>1620</v>
      </c>
    </row>
    <row r="95" spans="1:7">
      <c r="A95" s="26"/>
      <c r="B95" s="37" t="s">
        <v>180</v>
      </c>
      <c r="C95" s="37" t="s">
        <v>61</v>
      </c>
      <c r="D95" s="50">
        <v>12500</v>
      </c>
      <c r="E95" s="50">
        <v>7.4999999999999997E-2</v>
      </c>
      <c r="F95" s="50">
        <v>2.4</v>
      </c>
      <c r="G95" s="67">
        <f t="shared" si="0"/>
        <v>2250</v>
      </c>
    </row>
    <row r="96" spans="1:7">
      <c r="A96" s="26"/>
      <c r="B96" s="37"/>
      <c r="C96" s="37"/>
      <c r="D96" s="50"/>
      <c r="E96" s="50"/>
      <c r="F96" s="50"/>
      <c r="G96" s="67" t="str">
        <f t="shared" si="0"/>
        <v/>
      </c>
    </row>
    <row r="97" spans="1:7" ht="13.5" thickBot="1">
      <c r="A97" s="27"/>
      <c r="B97" s="69"/>
      <c r="C97" s="69"/>
      <c r="D97" s="53"/>
      <c r="E97" s="53"/>
      <c r="F97" s="53"/>
      <c r="G97" s="68" t="str">
        <f t="shared" si="0"/>
        <v/>
      </c>
    </row>
    <row r="98" spans="1:7">
      <c r="A98" s="40" t="s">
        <v>51</v>
      </c>
      <c r="B98" s="36" t="s">
        <v>179</v>
      </c>
      <c r="C98" s="36" t="s">
        <v>62</v>
      </c>
      <c r="D98" s="41">
        <v>9000</v>
      </c>
      <c r="E98" s="41">
        <v>0.09</v>
      </c>
      <c r="F98" s="51">
        <v>2.4</v>
      </c>
      <c r="G98" s="66">
        <f t="shared" si="0"/>
        <v>1944</v>
      </c>
    </row>
    <row r="99" spans="1:7">
      <c r="A99" s="26"/>
      <c r="B99" s="37" t="s">
        <v>180</v>
      </c>
      <c r="C99" s="37" t="s">
        <v>62</v>
      </c>
      <c r="D99" s="50">
        <v>12500</v>
      </c>
      <c r="E99" s="50">
        <v>7.0000000000000007E-2</v>
      </c>
      <c r="F99" s="52">
        <v>2.4</v>
      </c>
      <c r="G99" s="67">
        <f t="shared" si="0"/>
        <v>2100</v>
      </c>
    </row>
    <row r="100" spans="1:7">
      <c r="A100" s="26"/>
      <c r="B100" s="37"/>
      <c r="C100" s="37"/>
      <c r="D100" s="50"/>
      <c r="E100" s="50"/>
      <c r="F100" s="52"/>
      <c r="G100" s="67" t="str">
        <f t="shared" si="0"/>
        <v/>
      </c>
    </row>
    <row r="101" spans="1:7">
      <c r="A101" s="26"/>
      <c r="B101" s="37"/>
      <c r="C101" s="37"/>
      <c r="D101" s="50"/>
      <c r="E101" s="50"/>
      <c r="F101" s="52"/>
      <c r="G101" s="67" t="str">
        <f t="shared" si="0"/>
        <v/>
      </c>
    </row>
    <row r="102" spans="1:7">
      <c r="A102" s="26"/>
      <c r="B102" s="2"/>
      <c r="C102" s="2"/>
      <c r="D102" s="50"/>
      <c r="E102" s="50"/>
      <c r="F102" s="52"/>
      <c r="G102" s="67" t="str">
        <f t="shared" si="0"/>
        <v/>
      </c>
    </row>
    <row r="103" spans="1:7">
      <c r="A103" s="26"/>
      <c r="B103" s="2"/>
      <c r="C103" s="2"/>
      <c r="D103" s="50"/>
      <c r="E103" s="50"/>
      <c r="F103" s="52"/>
      <c r="G103" s="67" t="str">
        <f t="shared" si="0"/>
        <v/>
      </c>
    </row>
    <row r="104" spans="1:7">
      <c r="A104" s="26"/>
      <c r="B104" s="2"/>
      <c r="C104" s="2"/>
      <c r="D104" s="50"/>
      <c r="E104" s="50"/>
      <c r="F104" s="52"/>
      <c r="G104" s="67" t="str">
        <f t="shared" si="0"/>
        <v/>
      </c>
    </row>
    <row r="105" spans="1:7" ht="13.5" thickBot="1">
      <c r="A105" s="27"/>
      <c r="B105" s="8"/>
      <c r="C105" s="8"/>
      <c r="D105" s="53"/>
      <c r="E105" s="53"/>
      <c r="F105" s="54"/>
      <c r="G105" s="68" t="str">
        <f t="shared" si="0"/>
        <v/>
      </c>
    </row>
    <row r="106" spans="1:7">
      <c r="A106" s="40" t="s">
        <v>50</v>
      </c>
      <c r="B106" s="36" t="s">
        <v>180</v>
      </c>
      <c r="C106" s="36" t="s">
        <v>62</v>
      </c>
      <c r="D106" s="41">
        <v>12500</v>
      </c>
      <c r="E106" s="41">
        <v>0.05</v>
      </c>
      <c r="F106" s="41">
        <v>2.4</v>
      </c>
      <c r="G106" s="66">
        <f t="shared" si="0"/>
        <v>1500</v>
      </c>
    </row>
    <row r="107" spans="1:7">
      <c r="A107" s="26"/>
      <c r="B107" s="37"/>
      <c r="C107" s="37"/>
      <c r="D107" s="50"/>
      <c r="E107" s="50"/>
      <c r="F107" s="50"/>
      <c r="G107" s="67" t="str">
        <f t="shared" si="0"/>
        <v/>
      </c>
    </row>
    <row r="108" spans="1:7">
      <c r="A108" s="26"/>
      <c r="B108" s="37"/>
      <c r="C108" s="37"/>
      <c r="D108" s="50"/>
      <c r="E108" s="50"/>
      <c r="F108" s="50"/>
      <c r="G108" s="67"/>
    </row>
    <row r="109" spans="1:7">
      <c r="A109" s="26"/>
      <c r="B109" s="37"/>
      <c r="C109" s="37"/>
      <c r="D109" s="50"/>
      <c r="E109" s="50"/>
      <c r="F109" s="50"/>
      <c r="G109" s="67" t="str">
        <f t="shared" ref="G109:G129" si="1">IF(B109="","",D109*E109*F109)</f>
        <v/>
      </c>
    </row>
    <row r="110" spans="1:7">
      <c r="A110" s="26"/>
      <c r="B110" s="2"/>
      <c r="C110" s="2"/>
      <c r="D110" s="50"/>
      <c r="E110" s="50"/>
      <c r="F110" s="50"/>
      <c r="G110" s="67" t="str">
        <f t="shared" si="1"/>
        <v/>
      </c>
    </row>
    <row r="111" spans="1:7">
      <c r="A111" s="26"/>
      <c r="B111" s="2"/>
      <c r="C111" s="2"/>
      <c r="D111" s="50"/>
      <c r="E111" s="50"/>
      <c r="F111" s="50"/>
      <c r="G111" s="67" t="str">
        <f t="shared" si="1"/>
        <v/>
      </c>
    </row>
    <row r="112" spans="1:7">
      <c r="A112" s="26"/>
      <c r="B112" s="2"/>
      <c r="C112" s="2"/>
      <c r="D112" s="50"/>
      <c r="E112" s="50"/>
      <c r="F112" s="50"/>
      <c r="G112" s="67" t="str">
        <f t="shared" si="1"/>
        <v/>
      </c>
    </row>
    <row r="113" spans="1:7" ht="13.5" thickBot="1">
      <c r="A113" s="27"/>
      <c r="B113" s="8"/>
      <c r="C113" s="8"/>
      <c r="D113" s="53"/>
      <c r="E113" s="53"/>
      <c r="F113" s="53"/>
      <c r="G113" s="68" t="str">
        <f t="shared" si="1"/>
        <v/>
      </c>
    </row>
    <row r="114" spans="1:7">
      <c r="A114" s="38" t="s">
        <v>35</v>
      </c>
      <c r="B114" s="36" t="s">
        <v>179</v>
      </c>
      <c r="C114" s="36" t="s">
        <v>182</v>
      </c>
      <c r="D114" s="41">
        <v>9000</v>
      </c>
      <c r="E114" s="41">
        <v>0.06</v>
      </c>
      <c r="F114" s="51">
        <v>2.4</v>
      </c>
      <c r="G114" s="66">
        <f t="shared" si="1"/>
        <v>1296</v>
      </c>
    </row>
    <row r="115" spans="1:7">
      <c r="A115" s="26"/>
      <c r="B115" s="37" t="s">
        <v>180</v>
      </c>
      <c r="C115" s="37" t="s">
        <v>182</v>
      </c>
      <c r="D115" s="50">
        <v>12500</v>
      </c>
      <c r="E115" s="50">
        <v>0.06</v>
      </c>
      <c r="F115" s="52">
        <v>2.4</v>
      </c>
      <c r="G115" s="67">
        <f t="shared" si="1"/>
        <v>1800</v>
      </c>
    </row>
    <row r="116" spans="1:7">
      <c r="A116" s="26"/>
      <c r="B116" s="37"/>
      <c r="C116" s="37"/>
      <c r="D116" s="50"/>
      <c r="E116" s="50"/>
      <c r="F116" s="52"/>
      <c r="G116" s="67" t="str">
        <f t="shared" si="1"/>
        <v/>
      </c>
    </row>
    <row r="117" spans="1:7">
      <c r="A117" s="26"/>
      <c r="B117" s="37"/>
      <c r="C117" s="37"/>
      <c r="D117" s="50"/>
      <c r="E117" s="50"/>
      <c r="F117" s="52"/>
      <c r="G117" s="67" t="str">
        <f t="shared" si="1"/>
        <v/>
      </c>
    </row>
    <row r="118" spans="1:7">
      <c r="A118" s="26"/>
      <c r="B118" s="2"/>
      <c r="C118" s="2"/>
      <c r="D118" s="50"/>
      <c r="E118" s="50"/>
      <c r="F118" s="52"/>
      <c r="G118" s="67" t="str">
        <f t="shared" si="1"/>
        <v/>
      </c>
    </row>
    <row r="119" spans="1:7">
      <c r="A119" s="26"/>
      <c r="B119" s="2"/>
      <c r="C119" s="2"/>
      <c r="D119" s="50"/>
      <c r="E119" s="50"/>
      <c r="F119" s="52"/>
      <c r="G119" s="67" t="str">
        <f t="shared" si="1"/>
        <v/>
      </c>
    </row>
    <row r="120" spans="1:7">
      <c r="A120" s="26"/>
      <c r="B120" s="2"/>
      <c r="C120" s="2"/>
      <c r="D120" s="50"/>
      <c r="E120" s="50"/>
      <c r="F120" s="52"/>
      <c r="G120" s="67" t="str">
        <f t="shared" si="1"/>
        <v/>
      </c>
    </row>
    <row r="121" spans="1:7" ht="13.5" thickBot="1">
      <c r="A121" s="27"/>
      <c r="B121" s="8"/>
      <c r="C121" s="8"/>
      <c r="D121" s="53"/>
      <c r="E121" s="53"/>
      <c r="F121" s="54"/>
      <c r="G121" s="68" t="str">
        <f t="shared" si="1"/>
        <v/>
      </c>
    </row>
    <row r="122" spans="1:7">
      <c r="A122" s="38" t="s">
        <v>36</v>
      </c>
      <c r="B122" s="36" t="s">
        <v>176</v>
      </c>
      <c r="C122" s="7"/>
      <c r="D122" s="41">
        <v>40000</v>
      </c>
      <c r="E122" s="70">
        <f>1/170</f>
        <v>5.8823529411764705E-3</v>
      </c>
      <c r="F122" s="41">
        <v>2.2400000000000002</v>
      </c>
      <c r="G122" s="66">
        <f t="shared" si="1"/>
        <v>527.05882352941182</v>
      </c>
    </row>
    <row r="123" spans="1:7">
      <c r="A123" s="26"/>
      <c r="B123" s="37" t="s">
        <v>177</v>
      </c>
      <c r="C123" s="2"/>
      <c r="D123" s="50">
        <v>3000</v>
      </c>
      <c r="E123" s="58">
        <f>1/170</f>
        <v>5.8823529411764705E-3</v>
      </c>
      <c r="F123" s="50">
        <v>2.2400000000000002</v>
      </c>
      <c r="G123" s="67">
        <f t="shared" si="1"/>
        <v>39.529411764705891</v>
      </c>
    </row>
    <row r="124" spans="1:7">
      <c r="A124" s="26"/>
      <c r="B124" s="37" t="s">
        <v>178</v>
      </c>
      <c r="C124" s="2"/>
      <c r="D124" s="50">
        <v>1000</v>
      </c>
      <c r="E124" s="58">
        <f>1/170</f>
        <v>5.8823529411764705E-3</v>
      </c>
      <c r="F124" s="50">
        <v>2.2400000000000002</v>
      </c>
      <c r="G124" s="67">
        <f t="shared" si="1"/>
        <v>13.176470588235293</v>
      </c>
    </row>
    <row r="125" spans="1:7">
      <c r="A125" s="26"/>
      <c r="B125" s="37" t="s">
        <v>181</v>
      </c>
      <c r="C125" s="2"/>
      <c r="D125" s="50">
        <v>4000</v>
      </c>
      <c r="E125" s="58">
        <f>1/170</f>
        <v>5.8823529411764705E-3</v>
      </c>
      <c r="F125" s="50">
        <v>2.2400000000000002</v>
      </c>
      <c r="G125" s="67">
        <f t="shared" si="1"/>
        <v>52.705882352941174</v>
      </c>
    </row>
    <row r="126" spans="1:7">
      <c r="A126" s="26"/>
      <c r="B126" s="37"/>
      <c r="C126" s="37"/>
      <c r="D126" s="50"/>
      <c r="E126" s="50"/>
      <c r="F126" s="50"/>
      <c r="G126" s="67" t="str">
        <f t="shared" si="1"/>
        <v/>
      </c>
    </row>
    <row r="127" spans="1:7">
      <c r="A127" s="26"/>
      <c r="B127" s="37"/>
      <c r="C127" s="37"/>
      <c r="D127" s="50"/>
      <c r="E127" s="50"/>
      <c r="F127" s="50"/>
      <c r="G127" s="67" t="str">
        <f t="shared" si="1"/>
        <v/>
      </c>
    </row>
    <row r="128" spans="1:7">
      <c r="A128" s="26"/>
      <c r="B128" s="37"/>
      <c r="C128" s="37"/>
      <c r="D128" s="50"/>
      <c r="E128" s="50"/>
      <c r="F128" s="50"/>
      <c r="G128" s="67" t="str">
        <f t="shared" si="1"/>
        <v/>
      </c>
    </row>
    <row r="129" spans="1:7" ht="13.5" thickBot="1">
      <c r="A129" s="27"/>
      <c r="B129" s="69"/>
      <c r="C129" s="69"/>
      <c r="D129" s="53"/>
      <c r="E129" s="53"/>
      <c r="F129" s="53"/>
      <c r="G129" s="68" t="str">
        <f t="shared" si="1"/>
        <v/>
      </c>
    </row>
    <row r="131" spans="1:7">
      <c r="A131" t="s">
        <v>5</v>
      </c>
    </row>
    <row r="132" spans="1:7">
      <c r="A132" s="57" t="s">
        <v>112</v>
      </c>
    </row>
    <row r="133" spans="1:7">
      <c r="A133" s="57" t="s">
        <v>111</v>
      </c>
    </row>
    <row r="141" spans="1:7">
      <c r="A141" s="57" t="s">
        <v>97</v>
      </c>
      <c r="B141" t="s">
        <v>14</v>
      </c>
    </row>
    <row r="142" spans="1:7">
      <c r="A142" s="95" t="s">
        <v>28</v>
      </c>
      <c r="B142" s="95">
        <v>1</v>
      </c>
    </row>
    <row r="143" spans="1:7">
      <c r="A143" s="95" t="s">
        <v>28</v>
      </c>
      <c r="B143" s="95">
        <v>1</v>
      </c>
    </row>
    <row r="144" spans="1:7">
      <c r="A144" s="123" t="s">
        <v>183</v>
      </c>
      <c r="B144" s="95">
        <v>10</v>
      </c>
    </row>
    <row r="145" spans="1:2">
      <c r="A145" s="123" t="s">
        <v>184</v>
      </c>
      <c r="B145" s="95">
        <v>6</v>
      </c>
    </row>
    <row r="146" spans="1:2">
      <c r="A146" s="123" t="s">
        <v>185</v>
      </c>
      <c r="B146" s="95">
        <v>4</v>
      </c>
    </row>
    <row r="147" spans="1:2">
      <c r="A147" s="123" t="s">
        <v>186</v>
      </c>
      <c r="B147" s="95">
        <v>6</v>
      </c>
    </row>
    <row r="148" spans="1:2">
      <c r="A148" s="123" t="s">
        <v>187</v>
      </c>
      <c r="B148" s="95">
        <v>2</v>
      </c>
    </row>
    <row r="149" spans="1:2">
      <c r="A149" s="123" t="s">
        <v>188</v>
      </c>
      <c r="B149" s="95">
        <v>4</v>
      </c>
    </row>
    <row r="150" spans="1:2">
      <c r="A150" s="122" t="s">
        <v>191</v>
      </c>
      <c r="B150" s="95">
        <v>8</v>
      </c>
    </row>
    <row r="151" spans="1:2">
      <c r="A151" s="122"/>
      <c r="B151" s="96"/>
    </row>
    <row r="152" spans="1:2">
      <c r="A152" s="123"/>
      <c r="B152" s="96"/>
    </row>
    <row r="153" spans="1:2">
      <c r="A153" s="123"/>
      <c r="B153" s="96"/>
    </row>
    <row r="154" spans="1:2">
      <c r="A154" s="123"/>
      <c r="B154" s="95"/>
    </row>
    <row r="155" spans="1:2">
      <c r="A155" s="95"/>
      <c r="B155" s="95"/>
    </row>
    <row r="156" spans="1:2">
      <c r="A156" s="95"/>
      <c r="B156" s="95"/>
    </row>
    <row r="157" spans="1:2">
      <c r="A157" s="95"/>
      <c r="B157" s="95"/>
    </row>
    <row r="158" spans="1:2">
      <c r="A158" s="95"/>
      <c r="B158" s="95"/>
    </row>
    <row r="159" spans="1:2">
      <c r="A159" s="95"/>
      <c r="B159" s="95"/>
    </row>
    <row r="160" spans="1:2">
      <c r="A160" s="95"/>
      <c r="B160" s="95"/>
    </row>
    <row r="161" spans="1:2">
      <c r="A161" s="95"/>
      <c r="B161" s="95"/>
    </row>
    <row r="162" spans="1:2">
      <c r="A162" s="95"/>
      <c r="B162" s="95"/>
    </row>
    <row r="163" spans="1:2">
      <c r="A163" s="95"/>
      <c r="B163" s="95"/>
    </row>
    <row r="164" spans="1:2">
      <c r="A164" s="95"/>
      <c r="B164" s="95"/>
    </row>
    <row r="165" spans="1:2">
      <c r="A165" s="95"/>
      <c r="B165" s="95"/>
    </row>
    <row r="166" spans="1:2">
      <c r="A166" s="95"/>
      <c r="B166" s="95"/>
    </row>
    <row r="167" spans="1:2">
      <c r="A167" s="95"/>
      <c r="B167" s="95"/>
    </row>
    <row r="168" spans="1:2">
      <c r="A168" s="95"/>
      <c r="B168" s="95"/>
    </row>
    <row r="169" spans="1:2">
      <c r="A169" s="95"/>
      <c r="B169" s="95"/>
    </row>
    <row r="170" spans="1:2">
      <c r="A170" s="95"/>
      <c r="B170" s="95"/>
    </row>
  </sheetData>
  <sheetProtection password="F70E" sheet="1" objects="1" scenarios="1"/>
  <protectedRanges>
    <protectedRange sqref="A66:F129" name="Pavement Details"/>
    <protectedRange sqref="B13:B22" name="Tender names"/>
    <protectedRange sqref="C30:E31 C33:E34 C36:E37 C39:E40 C42:E43 C45:E46 C48:E49 C51:E52 C54:E55 C27:E28" name="evaluation"/>
    <protectedRange sqref="B4 B7:B8 B2" name="Percentage inputs"/>
  </protectedRanges>
  <mergeCells count="1">
    <mergeCell ref="B2:D2"/>
  </mergeCells>
  <phoneticPr fontId="2" type="noConversion"/>
  <conditionalFormatting sqref="C25:C55">
    <cfRule type="cellIs" dxfId="1" priority="5" stopIfTrue="1" operator="equal">
      <formula>"No"</formula>
    </cfRule>
  </conditionalFormatting>
  <conditionalFormatting sqref="B9">
    <cfRule type="cellIs" dxfId="0" priority="6" stopIfTrue="1" operator="notEqual">
      <formula>$B$4</formula>
    </cfRule>
  </conditionalFormatting>
  <dataValidations count="1">
    <dataValidation type="list" allowBlank="1" showInputMessage="1" showErrorMessage="1" sqref="C27:C28 C54:C55 C51:C52 C48:C49 C45:C46 C42:C43 C39:C40 C36:C37 C33:C34 C30:C31">
      <formula1>$R$5:$R$7</formula1>
    </dataValidation>
  </dataValidations>
  <hyperlinks>
    <hyperlink ref="B27" location="'T1 Pavement '!A1" display="Tender 1 Pavement"/>
    <hyperlink ref="B28" location="'T1 Other'!A1" display="Tender 1 Other Sustainability Initiatives"/>
    <hyperlink ref="B30" location="'T2 Pavement'!A1" display="Tender 2 Pavement"/>
    <hyperlink ref="B31" location="'T2 Other'!A1" display="Tender 2 Other Sustainability Initiatives"/>
    <hyperlink ref="B33" location="'T3 Pavement'!A1" display="Tender 3 Pavement"/>
    <hyperlink ref="B34" location="'T3 Other'!A1" display="Tender 3 Other Sustainability Initiatives"/>
    <hyperlink ref="B36" location="'T4 Pavement'!A1" display="Tender 4 Pavement"/>
    <hyperlink ref="B37" location="'T4 Other'!A1" display="Tender 4 Other Sustainability Initiatives"/>
    <hyperlink ref="B39" location="'T5 Pavement'!A1" display="Tender 5 Pavement"/>
    <hyperlink ref="B40" location="'T5 Other'!A1" display="Tender 5 Other Sustainability Initiatives"/>
    <hyperlink ref="B42" location="'T6 Pavement'!A1" display="Tender 6 Pavement"/>
    <hyperlink ref="B43" location="'T6 Other'!A1" display="Tender 6 Other Sustainability Initiatives"/>
    <hyperlink ref="B45" location="'T7 Pavement'!A1" display="Tender 7 Pavement"/>
    <hyperlink ref="B46" location="'T7 Other'!A1" display="Tender 7 Other Sustainability Initiatives"/>
    <hyperlink ref="B48" location="'T8 Pavement'!A1" display="Tender 8 Pavement"/>
    <hyperlink ref="B49" location="'T8 Other'!A1" display="Tender 8 Other Sustainability Initiatives"/>
    <hyperlink ref="B51" location="'T9 Pavement'!A1" display="Tender 9 Pavement"/>
    <hyperlink ref="B52" location="'T9 Other'!A1" display="Tender 9 Other Sustainability Initiatives"/>
    <hyperlink ref="B54" location="'T10 Pavement'!A1" display="Tender 10 Pavement"/>
    <hyperlink ref="B55" location="'T10 Other'!A1" display="Tender 10 Other Sustainability Initiatives"/>
  </hyperlinks>
  <pageMargins left="0.75" right="0.75" top="1" bottom="1" header="0.5" footer="0.5"/>
  <pageSetup paperSize="9" orientation="portrait" r:id="rId1"/>
  <headerFooter alignWithMargins="0"/>
  <ignoredErrors>
    <ignoredError sqref="D29:E29 D32:E32 D35:E35 D38:E38 D41:E41 D44:E44 D47:E47 D50:E50 D53:E53" formula="1"/>
  </ignoredErrors>
  <drawing r:id="rId2"/>
  <legacyDrawing r:id="rId3"/>
</worksheet>
</file>

<file path=xl/worksheets/sheet4.xml><?xml version="1.0" encoding="utf-8"?>
<worksheet xmlns="http://schemas.openxmlformats.org/spreadsheetml/2006/main" xmlns:r="http://schemas.openxmlformats.org/officeDocument/2006/relationships">
  <sheetPr codeName="Sheet2" enableFormatConditionsCalculation="0">
    <tabColor indexed="43"/>
  </sheetPr>
  <dimension ref="A1:J75"/>
  <sheetViews>
    <sheetView topLeftCell="A8" zoomScale="70" zoomScaleNormal="70" workbookViewId="0">
      <selection activeCell="D38" sqref="D38"/>
    </sheetView>
  </sheetViews>
  <sheetFormatPr defaultRowHeight="12.75"/>
  <cols>
    <col min="1" max="1" width="23.7109375" customWidth="1"/>
    <col min="2" max="2" width="32.85546875" customWidth="1"/>
    <col min="3" max="3" width="17.28515625" customWidth="1"/>
    <col min="4" max="4" width="41.42578125" customWidth="1"/>
    <col min="5" max="5" width="18.85546875" customWidth="1"/>
    <col min="6" max="6" width="31.42578125" bestFit="1" customWidth="1"/>
    <col min="7" max="7" width="31.42578125" customWidth="1"/>
    <col min="8" max="8" width="11" customWidth="1"/>
    <col min="9" max="9" width="13" customWidth="1"/>
    <col min="10" max="10" width="35.42578125" bestFit="1" customWidth="1"/>
    <col min="11" max="11" width="28.5703125" customWidth="1"/>
  </cols>
  <sheetData>
    <row r="1" spans="1:10" ht="34.5">
      <c r="A1" s="91" t="str">
        <f>'INPUT '!B26</f>
        <v>ABC Construction</v>
      </c>
      <c r="D1" s="94" t="s">
        <v>110</v>
      </c>
      <c r="E1" s="4" t="s">
        <v>7</v>
      </c>
      <c r="F1" t="s">
        <v>101</v>
      </c>
      <c r="G1" t="s">
        <v>102</v>
      </c>
    </row>
    <row r="2" spans="1:10">
      <c r="E2" s="3">
        <v>0</v>
      </c>
      <c r="F2" t="s">
        <v>103</v>
      </c>
      <c r="G2" t="s">
        <v>106</v>
      </c>
    </row>
    <row r="3" spans="1:10" ht="14.25">
      <c r="A3" s="100" t="s">
        <v>9</v>
      </c>
      <c r="B3" s="100">
        <f>'INPUT '!B7</f>
        <v>3</v>
      </c>
      <c r="E3" s="3">
        <v>2</v>
      </c>
      <c r="F3" t="s">
        <v>104</v>
      </c>
      <c r="G3" t="s">
        <v>106</v>
      </c>
    </row>
    <row r="4" spans="1:10">
      <c r="E4">
        <v>5</v>
      </c>
      <c r="F4" t="s">
        <v>103</v>
      </c>
      <c r="G4" t="s">
        <v>107</v>
      </c>
    </row>
    <row r="5" spans="1:10">
      <c r="E5">
        <v>7</v>
      </c>
      <c r="F5" t="s">
        <v>104</v>
      </c>
      <c r="G5" t="s">
        <v>107</v>
      </c>
    </row>
    <row r="6" spans="1:10">
      <c r="E6">
        <v>10</v>
      </c>
      <c r="F6" t="s">
        <v>103</v>
      </c>
      <c r="G6" t="s">
        <v>105</v>
      </c>
    </row>
    <row r="7" spans="1:10" ht="15">
      <c r="D7" s="11"/>
      <c r="E7">
        <v>12</v>
      </c>
      <c r="F7" t="s">
        <v>104</v>
      </c>
      <c r="G7" t="s">
        <v>105</v>
      </c>
    </row>
    <row r="8" spans="1:10">
      <c r="A8" s="136" t="s">
        <v>0</v>
      </c>
      <c r="B8" s="137"/>
      <c r="C8" s="138"/>
      <c r="D8" s="133" t="s">
        <v>139</v>
      </c>
      <c r="E8" s="138"/>
      <c r="F8" s="133" t="s">
        <v>140</v>
      </c>
      <c r="G8" s="134"/>
      <c r="H8" s="135"/>
    </row>
    <row r="9" spans="1:10" ht="26.25" thickBot="1">
      <c r="A9" s="9" t="s">
        <v>1</v>
      </c>
      <c r="B9" s="9" t="s">
        <v>2</v>
      </c>
      <c r="C9" s="56" t="s">
        <v>137</v>
      </c>
      <c r="D9" s="56" t="s">
        <v>138</v>
      </c>
      <c r="E9" s="9" t="s">
        <v>100</v>
      </c>
      <c r="F9" s="9" t="s">
        <v>44</v>
      </c>
      <c r="G9" s="9" t="s">
        <v>4</v>
      </c>
      <c r="H9" s="9" t="s">
        <v>3</v>
      </c>
    </row>
    <row r="10" spans="1:10">
      <c r="A10" s="43" t="str">
        <f>IF('INPUT '!A66="","",'INPUT '!A66)</f>
        <v>Lower Subbase</v>
      </c>
      <c r="B10" s="30" t="str">
        <f>IF('INPUT '!B66="","",'INPUT '!B66)</f>
        <v>Pavement Type X1</v>
      </c>
      <c r="C10" s="30" t="s">
        <v>56</v>
      </c>
      <c r="D10" s="104" t="s">
        <v>146</v>
      </c>
      <c r="E10" s="104">
        <v>10</v>
      </c>
      <c r="F10" s="30">
        <f>IF('INPUT '!G66="","",'INPUT '!G66)</f>
        <v>13440.000000000002</v>
      </c>
      <c r="G10" s="59">
        <f t="shared" ref="G10:G41" si="0">IF(F10="","",F10/$F$74)</f>
        <v>0.15771969135316707</v>
      </c>
      <c r="H10" s="31">
        <f t="shared" ref="H10:H41" si="1">IF(G10="","",E10*G10)</f>
        <v>1.5771969135316708</v>
      </c>
    </row>
    <row r="11" spans="1:10">
      <c r="A11" s="44" t="str">
        <f>IF('INPUT '!A67="","",'INPUT '!A67)</f>
        <v/>
      </c>
      <c r="B11" s="21" t="str">
        <f>IF('INPUT '!B67="","",'INPUT '!B67)</f>
        <v>Pavement Type X2</v>
      </c>
      <c r="C11" s="21" t="str">
        <f>IF('INPUT '!C67="","",'INPUT '!C67)</f>
        <v>CL 4 Crushed Rock</v>
      </c>
      <c r="D11" s="105" t="s">
        <v>146</v>
      </c>
      <c r="E11" s="105">
        <v>10</v>
      </c>
      <c r="F11" s="21">
        <f>IF('INPUT '!G67="","",'INPUT '!G67)</f>
        <v>1344.0000000000002</v>
      </c>
      <c r="G11" s="60">
        <f t="shared" si="0"/>
        <v>1.5771969135316706E-2</v>
      </c>
      <c r="H11" s="32">
        <f t="shared" si="1"/>
        <v>0.15771969135316705</v>
      </c>
      <c r="J11" s="92"/>
    </row>
    <row r="12" spans="1:10">
      <c r="A12" s="44" t="str">
        <f>IF('INPUT '!A68="","",'INPUT '!A68)</f>
        <v/>
      </c>
      <c r="B12" s="21" t="str">
        <f>IF('INPUT '!B68="","",'INPUT '!B68)</f>
        <v>Pavement Type X3</v>
      </c>
      <c r="C12" s="21" t="str">
        <f>IF('INPUT '!C68="","",'INPUT '!C68)</f>
        <v>CL 4 Crushed Rock</v>
      </c>
      <c r="D12" s="105" t="s">
        <v>146</v>
      </c>
      <c r="E12" s="105">
        <v>10</v>
      </c>
      <c r="F12" s="21">
        <f>IF('INPUT '!G68="","",'INPUT '!G68)</f>
        <v>224.00000000000003</v>
      </c>
      <c r="G12" s="60">
        <f t="shared" si="0"/>
        <v>2.6286615225527845E-3</v>
      </c>
      <c r="H12" s="32">
        <f t="shared" si="1"/>
        <v>2.6286615225527846E-2</v>
      </c>
      <c r="J12" s="92"/>
    </row>
    <row r="13" spans="1:10">
      <c r="A13" s="44" t="str">
        <f>IF('INPUT '!A69="","",'INPUT '!A69)</f>
        <v/>
      </c>
      <c r="B13" s="21" t="str">
        <f>IF('INPUT '!B69="","",'INPUT '!B69)</f>
        <v>DSA 1</v>
      </c>
      <c r="C13" s="21" t="str">
        <f>IF('INPUT '!C69="","",'INPUT '!C69)</f>
        <v>CL 4 Crushed Rock</v>
      </c>
      <c r="D13" s="105" t="s">
        <v>146</v>
      </c>
      <c r="E13" s="105">
        <v>10</v>
      </c>
      <c r="F13" s="21">
        <f>IF('INPUT '!G69="","",'INPUT '!G69)</f>
        <v>4032.0000000000005</v>
      </c>
      <c r="G13" s="60">
        <f t="shared" si="0"/>
        <v>4.7315907405950118E-2</v>
      </c>
      <c r="H13" s="32">
        <f t="shared" si="1"/>
        <v>0.47315907405950119</v>
      </c>
      <c r="J13" s="57"/>
    </row>
    <row r="14" spans="1:10">
      <c r="A14" s="44" t="str">
        <f>IF('INPUT '!A70="","",'INPUT '!A70)</f>
        <v/>
      </c>
      <c r="B14" s="21" t="str">
        <f>IF('INPUT '!B70="","",'INPUT '!B70)</f>
        <v>DSA 2</v>
      </c>
      <c r="C14" s="21" t="str">
        <f>IF('INPUT '!C70="","",'INPUT '!C70)</f>
        <v>CL 4 Crushed Rock</v>
      </c>
      <c r="D14" s="105" t="s">
        <v>146</v>
      </c>
      <c r="E14" s="105">
        <v>10</v>
      </c>
      <c r="F14" s="21">
        <f>IF('INPUT '!G70="","",'INPUT '!G70)</f>
        <v>5600.0000000000009</v>
      </c>
      <c r="G14" s="60">
        <f t="shared" si="0"/>
        <v>6.5716538063819607E-2</v>
      </c>
      <c r="H14" s="32">
        <f t="shared" si="1"/>
        <v>0.65716538063819607</v>
      </c>
    </row>
    <row r="15" spans="1:10">
      <c r="A15" s="44" t="str">
        <f>IF('INPUT '!A71="","",'INPUT '!A71)</f>
        <v/>
      </c>
      <c r="B15" s="21" t="str">
        <f>IF('INPUT '!B71="","",'INPUT '!B71)</f>
        <v/>
      </c>
      <c r="C15" s="21" t="str">
        <f>IF('INPUT '!C71="","",'INPUT '!C71)</f>
        <v/>
      </c>
      <c r="D15" s="105"/>
      <c r="E15" s="105"/>
      <c r="F15" s="21" t="str">
        <f>IF('INPUT '!G71="","",'INPUT '!G71)</f>
        <v/>
      </c>
      <c r="G15" s="60" t="str">
        <f t="shared" si="0"/>
        <v/>
      </c>
      <c r="H15" s="32" t="str">
        <f t="shared" si="1"/>
        <v/>
      </c>
    </row>
    <row r="16" spans="1:10">
      <c r="A16" s="44" t="str">
        <f>IF('INPUT '!A72="","",'INPUT '!A72)</f>
        <v/>
      </c>
      <c r="B16" s="21" t="str">
        <f>IF('INPUT '!B72="","",'INPUT '!B72)</f>
        <v/>
      </c>
      <c r="C16" s="21" t="str">
        <f>IF('INPUT '!C72="","",'INPUT '!C72)</f>
        <v/>
      </c>
      <c r="D16" s="105"/>
      <c r="E16" s="105"/>
      <c r="F16" s="21" t="str">
        <f>IF('INPUT '!G72="","",'INPUT '!G72)</f>
        <v/>
      </c>
      <c r="G16" s="60" t="str">
        <f t="shared" si="0"/>
        <v/>
      </c>
      <c r="H16" s="32" t="str">
        <f t="shared" si="1"/>
        <v/>
      </c>
    </row>
    <row r="17" spans="1:8" ht="13.5" thickBot="1">
      <c r="A17" s="45" t="str">
        <f>IF('INPUT '!A73="","",'INPUT '!A73)</f>
        <v/>
      </c>
      <c r="B17" s="33" t="str">
        <f>IF('INPUT '!B73="","",'INPUT '!B73)</f>
        <v/>
      </c>
      <c r="C17" s="33" t="str">
        <f>IF('INPUT '!C73="","",'INPUT '!C73)</f>
        <v/>
      </c>
      <c r="D17" s="106"/>
      <c r="E17" s="106"/>
      <c r="F17" s="33" t="str">
        <f>IF('INPUT '!G73="","",'INPUT '!G73)</f>
        <v/>
      </c>
      <c r="G17" s="61" t="str">
        <f t="shared" si="0"/>
        <v/>
      </c>
      <c r="H17" s="34" t="str">
        <f t="shared" si="1"/>
        <v/>
      </c>
    </row>
    <row r="18" spans="1:8">
      <c r="A18" s="46" t="str">
        <f>IF('INPUT '!A74="","",'INPUT '!A74)</f>
        <v>Subbase</v>
      </c>
      <c r="B18" s="28" t="str">
        <f>IF('INPUT '!B74="","",'INPUT '!B74)</f>
        <v>Pavement Type X1</v>
      </c>
      <c r="C18" s="28" t="str">
        <f>IF('INPUT '!C74="","",'INPUT '!C74)</f>
        <v>CL 3 Crushed Rock</v>
      </c>
      <c r="D18" s="107" t="s">
        <v>146</v>
      </c>
      <c r="E18" s="107">
        <v>10</v>
      </c>
      <c r="F18" s="28">
        <f>IF('INPUT '!G74="","",'INPUT '!G74)</f>
        <v>17920</v>
      </c>
      <c r="G18" s="62">
        <f t="shared" si="0"/>
        <v>0.21029292180422271</v>
      </c>
      <c r="H18" s="28">
        <f t="shared" si="1"/>
        <v>2.102929218042227</v>
      </c>
    </row>
    <row r="19" spans="1:8">
      <c r="A19" s="44" t="str">
        <f>IF('INPUT '!A75="","",'INPUT '!A75)</f>
        <v/>
      </c>
      <c r="B19" s="21" t="str">
        <f>IF('INPUT '!B75="","",'INPUT '!B75)</f>
        <v>Pavement Type X2</v>
      </c>
      <c r="C19" s="21" t="str">
        <f>IF('INPUT '!C75="","",'INPUT '!C75)</f>
        <v>CL 3 Crushed Rock</v>
      </c>
      <c r="D19" s="105" t="s">
        <v>146</v>
      </c>
      <c r="E19" s="105">
        <v>10</v>
      </c>
      <c r="F19" s="21">
        <f>IF('INPUT '!G75="","",'INPUT '!G75)</f>
        <v>1008.0000000000001</v>
      </c>
      <c r="G19" s="60">
        <f t="shared" si="0"/>
        <v>1.182897685148753E-2</v>
      </c>
      <c r="H19" s="21">
        <f t="shared" si="1"/>
        <v>0.1182897685148753</v>
      </c>
    </row>
    <row r="20" spans="1:8">
      <c r="A20" s="44" t="str">
        <f>IF('INPUT '!A76="","",'INPUT '!A76)</f>
        <v/>
      </c>
      <c r="B20" s="21" t="str">
        <f>IF('INPUT '!B76="","",'INPUT '!B76)</f>
        <v>Pavement Type X3</v>
      </c>
      <c r="C20" s="21" t="str">
        <f>IF('INPUT '!C76="","",'INPUT '!C76)</f>
        <v>CL 3 Crushed Rock</v>
      </c>
      <c r="D20" s="105" t="s">
        <v>146</v>
      </c>
      <c r="E20" s="105">
        <v>10</v>
      </c>
      <c r="F20" s="21">
        <f>IF('INPUT '!G76="","",'INPUT '!G76)</f>
        <v>224.00000000000003</v>
      </c>
      <c r="G20" s="60">
        <f t="shared" si="0"/>
        <v>2.6286615225527845E-3</v>
      </c>
      <c r="H20" s="21">
        <f t="shared" si="1"/>
        <v>2.6286615225527846E-2</v>
      </c>
    </row>
    <row r="21" spans="1:8">
      <c r="A21" s="44" t="str">
        <f>IF('INPUT '!A77="","",'INPUT '!A77)</f>
        <v/>
      </c>
      <c r="B21" s="21" t="str">
        <f>IF('INPUT '!B77="","",'INPUT '!B77)</f>
        <v>Pavement Type X4</v>
      </c>
      <c r="C21" s="21" t="str">
        <f>IF('INPUT '!C77="","",'INPUT '!C77)</f>
        <v>CL 4 Crushed Rock</v>
      </c>
      <c r="D21" s="105" t="s">
        <v>146</v>
      </c>
      <c r="E21" s="105">
        <v>10</v>
      </c>
      <c r="F21" s="21">
        <f>IF('INPUT '!G77="","",'INPUT '!G77)</f>
        <v>896.00000000000011</v>
      </c>
      <c r="G21" s="60">
        <f t="shared" si="0"/>
        <v>1.0514646090211138E-2</v>
      </c>
      <c r="H21" s="21">
        <f t="shared" si="1"/>
        <v>0.10514646090211138</v>
      </c>
    </row>
    <row r="22" spans="1:8">
      <c r="A22" s="44" t="str">
        <f>IF('INPUT '!A78="","",'INPUT '!A78)</f>
        <v/>
      </c>
      <c r="B22" s="21" t="str">
        <f>IF('INPUT '!B78="","",'INPUT '!B78)</f>
        <v/>
      </c>
      <c r="C22" s="21" t="str">
        <f>IF('INPUT '!C78="","",'INPUT '!C78)</f>
        <v/>
      </c>
      <c r="D22" s="105"/>
      <c r="E22" s="105"/>
      <c r="F22" s="21" t="str">
        <f>IF('INPUT '!G78="","",'INPUT '!G78)</f>
        <v/>
      </c>
      <c r="G22" s="60" t="str">
        <f t="shared" si="0"/>
        <v/>
      </c>
      <c r="H22" s="21" t="str">
        <f t="shared" si="1"/>
        <v/>
      </c>
    </row>
    <row r="23" spans="1:8">
      <c r="A23" s="44" t="str">
        <f>IF('INPUT '!A79="","",'INPUT '!A79)</f>
        <v/>
      </c>
      <c r="B23" s="21" t="str">
        <f>IF('INPUT '!B79="","",'INPUT '!B79)</f>
        <v/>
      </c>
      <c r="C23" s="21" t="str">
        <f>IF('INPUT '!C79="","",'INPUT '!C79)</f>
        <v/>
      </c>
      <c r="D23" s="105"/>
      <c r="E23" s="105"/>
      <c r="F23" s="21" t="str">
        <f>IF('INPUT '!G79="","",'INPUT '!G79)</f>
        <v/>
      </c>
      <c r="G23" s="60" t="str">
        <f t="shared" si="0"/>
        <v/>
      </c>
      <c r="H23" s="21" t="str">
        <f t="shared" si="1"/>
        <v/>
      </c>
    </row>
    <row r="24" spans="1:8">
      <c r="A24" s="44" t="str">
        <f>IF('INPUT '!A80="","",'INPUT '!A80)</f>
        <v/>
      </c>
      <c r="B24" s="21" t="str">
        <f>IF('INPUT '!B80="","",'INPUT '!B80)</f>
        <v/>
      </c>
      <c r="C24" s="21" t="str">
        <f>IF('INPUT '!C80="","",'INPUT '!C80)</f>
        <v/>
      </c>
      <c r="D24" s="105"/>
      <c r="E24" s="105"/>
      <c r="F24" s="21" t="str">
        <f>IF('INPUT '!G80="","",'INPUT '!G80)</f>
        <v/>
      </c>
      <c r="G24" s="60" t="str">
        <f t="shared" si="0"/>
        <v/>
      </c>
      <c r="H24" s="21" t="str">
        <f t="shared" si="1"/>
        <v/>
      </c>
    </row>
    <row r="25" spans="1:8" ht="13.5" thickBot="1">
      <c r="A25" s="47" t="str">
        <f>IF('INPUT '!A81="","",'INPUT '!A81)</f>
        <v/>
      </c>
      <c r="B25" s="29" t="str">
        <f>IF('INPUT '!B81="","",'INPUT '!B81)</f>
        <v/>
      </c>
      <c r="C25" s="29" t="str">
        <f>IF('INPUT '!C81="","",'INPUT '!C81)</f>
        <v/>
      </c>
      <c r="D25" s="108"/>
      <c r="E25" s="108"/>
      <c r="F25" s="29" t="str">
        <f>IF('INPUT '!G81="","",'INPUT '!G81)</f>
        <v/>
      </c>
      <c r="G25" s="63" t="str">
        <f t="shared" si="0"/>
        <v/>
      </c>
      <c r="H25" s="29" t="str">
        <f t="shared" si="1"/>
        <v/>
      </c>
    </row>
    <row r="26" spans="1:8">
      <c r="A26" s="43" t="str">
        <f>IF('INPUT '!A82="","",'INPUT '!A82)</f>
        <v>Upper Subbase</v>
      </c>
      <c r="B26" s="30" t="str">
        <f>IF('INPUT '!B82="","",'INPUT '!B82)</f>
        <v>DSA 1</v>
      </c>
      <c r="C26" s="30" t="str">
        <f>IF('INPUT '!C82="","",'INPUT '!C82)</f>
        <v>CTCR/CTCC</v>
      </c>
      <c r="D26" s="104" t="s">
        <v>193</v>
      </c>
      <c r="E26" s="104">
        <v>0</v>
      </c>
      <c r="F26" s="30">
        <f>IF('INPUT '!G82="","",'INPUT '!G82)</f>
        <v>3024.0000000000005</v>
      </c>
      <c r="G26" s="59">
        <f t="shared" si="0"/>
        <v>3.5486930554462587E-2</v>
      </c>
      <c r="H26" s="31">
        <f t="shared" si="1"/>
        <v>0</v>
      </c>
    </row>
    <row r="27" spans="1:8">
      <c r="A27" s="44" t="str">
        <f>IF('INPUT '!A83="","",'INPUT '!A83)</f>
        <v/>
      </c>
      <c r="B27" s="21" t="str">
        <f>IF('INPUT '!B83="","",'INPUT '!B83)</f>
        <v>DSA 2</v>
      </c>
      <c r="C27" s="21" t="str">
        <f>IF('INPUT '!C83="","",'INPUT '!C83)</f>
        <v>CTCR/CTCC</v>
      </c>
      <c r="D27" s="105" t="s">
        <v>193</v>
      </c>
      <c r="E27" s="105">
        <v>0</v>
      </c>
      <c r="F27" s="21">
        <f>IF('INPUT '!G83="","",'INPUT '!G83)</f>
        <v>4200</v>
      </c>
      <c r="G27" s="60">
        <f t="shared" si="0"/>
        <v>4.9287403547864699E-2</v>
      </c>
      <c r="H27" s="32">
        <f t="shared" si="1"/>
        <v>0</v>
      </c>
    </row>
    <row r="28" spans="1:8">
      <c r="A28" s="44" t="str">
        <f>IF('INPUT '!A84="","",'INPUT '!A84)</f>
        <v/>
      </c>
      <c r="B28" s="21" t="str">
        <f>IF('INPUT '!B84="","",'INPUT '!B84)</f>
        <v/>
      </c>
      <c r="C28" s="21" t="str">
        <f>IF('INPUT '!C84="","",'INPUT '!C84)</f>
        <v/>
      </c>
      <c r="D28" s="105"/>
      <c r="E28" s="105"/>
      <c r="F28" s="21" t="str">
        <f>IF('INPUT '!G84="","",'INPUT '!G84)</f>
        <v/>
      </c>
      <c r="G28" s="60" t="str">
        <f t="shared" si="0"/>
        <v/>
      </c>
      <c r="H28" s="32" t="str">
        <f t="shared" si="1"/>
        <v/>
      </c>
    </row>
    <row r="29" spans="1:8">
      <c r="A29" s="44" t="str">
        <f>IF('INPUT '!A85="","",'INPUT '!A85)</f>
        <v/>
      </c>
      <c r="B29" s="21" t="str">
        <f>IF('INPUT '!B85="","",'INPUT '!B85)</f>
        <v/>
      </c>
      <c r="C29" s="21" t="str">
        <f>IF('INPUT '!C85="","",'INPUT '!C85)</f>
        <v/>
      </c>
      <c r="D29" s="105"/>
      <c r="E29" s="105"/>
      <c r="F29" s="21" t="str">
        <f>IF('INPUT '!G85="","",'INPUT '!G85)</f>
        <v/>
      </c>
      <c r="G29" s="60" t="str">
        <f t="shared" si="0"/>
        <v/>
      </c>
      <c r="H29" s="32" t="str">
        <f t="shared" si="1"/>
        <v/>
      </c>
    </row>
    <row r="30" spans="1:8">
      <c r="A30" s="44" t="str">
        <f>IF('INPUT '!A86="","",'INPUT '!A86)</f>
        <v/>
      </c>
      <c r="B30" s="21" t="str">
        <f>IF('INPUT '!B86="","",'INPUT '!B86)</f>
        <v/>
      </c>
      <c r="C30" s="21" t="str">
        <f>IF('INPUT '!C86="","",'INPUT '!C86)</f>
        <v/>
      </c>
      <c r="D30" s="105"/>
      <c r="E30" s="105"/>
      <c r="F30" s="21" t="str">
        <f>IF('INPUT '!G86="","",'INPUT '!G86)</f>
        <v/>
      </c>
      <c r="G30" s="60" t="str">
        <f t="shared" si="0"/>
        <v/>
      </c>
      <c r="H30" s="32" t="str">
        <f t="shared" si="1"/>
        <v/>
      </c>
    </row>
    <row r="31" spans="1:8">
      <c r="A31" s="44" t="str">
        <f>IF('INPUT '!A87="","",'INPUT '!A87)</f>
        <v/>
      </c>
      <c r="B31" s="21" t="str">
        <f>IF('INPUT '!B87="","",'INPUT '!B87)</f>
        <v/>
      </c>
      <c r="C31" s="21" t="str">
        <f>IF('INPUT '!C87="","",'INPUT '!C87)</f>
        <v/>
      </c>
      <c r="D31" s="105"/>
      <c r="E31" s="105"/>
      <c r="F31" s="21" t="str">
        <f>IF('INPUT '!G87="","",'INPUT '!G87)</f>
        <v/>
      </c>
      <c r="G31" s="60" t="str">
        <f t="shared" si="0"/>
        <v/>
      </c>
      <c r="H31" s="32" t="str">
        <f t="shared" si="1"/>
        <v/>
      </c>
    </row>
    <row r="32" spans="1:8">
      <c r="A32" s="44" t="str">
        <f>IF('INPUT '!A88="","",'INPUT '!A88)</f>
        <v/>
      </c>
      <c r="B32" s="21" t="str">
        <f>IF('INPUT '!B88="","",'INPUT '!B88)</f>
        <v/>
      </c>
      <c r="C32" s="21" t="str">
        <f>IF('INPUT '!C88="","",'INPUT '!C88)</f>
        <v/>
      </c>
      <c r="D32" s="105"/>
      <c r="E32" s="105"/>
      <c r="F32" s="21" t="str">
        <f>IF('INPUT '!G88="","",'INPUT '!G88)</f>
        <v/>
      </c>
      <c r="G32" s="60" t="str">
        <f t="shared" si="0"/>
        <v/>
      </c>
      <c r="H32" s="32" t="str">
        <f t="shared" si="1"/>
        <v/>
      </c>
    </row>
    <row r="33" spans="1:8" ht="13.5" thickBot="1">
      <c r="A33" s="45" t="str">
        <f>IF('INPUT '!A89="","",'INPUT '!A89)</f>
        <v/>
      </c>
      <c r="B33" s="33" t="str">
        <f>IF('INPUT '!B89="","",'INPUT '!B89)</f>
        <v/>
      </c>
      <c r="C33" s="33" t="str">
        <f>IF('INPUT '!C89="","",'INPUT '!C89)</f>
        <v/>
      </c>
      <c r="D33" s="106"/>
      <c r="E33" s="106"/>
      <c r="F33" s="33" t="str">
        <f>IF('INPUT '!G89="","",'INPUT '!G89)</f>
        <v/>
      </c>
      <c r="G33" s="61" t="str">
        <f t="shared" si="0"/>
        <v/>
      </c>
      <c r="H33" s="34" t="str">
        <f t="shared" si="1"/>
        <v/>
      </c>
    </row>
    <row r="34" spans="1:8">
      <c r="A34" s="46" t="str">
        <f>IF('INPUT '!A90="","",'INPUT '!A90)</f>
        <v>Basecourse</v>
      </c>
      <c r="B34" s="28" t="str">
        <f>IF('INPUT '!B90="","",'INPUT '!B90)</f>
        <v>Pavement Type X1</v>
      </c>
      <c r="C34" s="28" t="str">
        <f>IF('INPUT '!C90="","",'INPUT '!C90)</f>
        <v>CL 1 Crushed Rock</v>
      </c>
      <c r="D34" s="107" t="s">
        <v>192</v>
      </c>
      <c r="E34" s="107">
        <v>0</v>
      </c>
      <c r="F34" s="28">
        <f>IF('INPUT '!G90="","",'INPUT '!G90)</f>
        <v>17920</v>
      </c>
      <c r="G34" s="62">
        <f t="shared" si="0"/>
        <v>0.21029292180422271</v>
      </c>
      <c r="H34" s="28">
        <f t="shared" si="1"/>
        <v>0</v>
      </c>
    </row>
    <row r="35" spans="1:8">
      <c r="A35" s="44" t="str">
        <f>IF('INPUT '!A91="","",'INPUT '!A91)</f>
        <v/>
      </c>
      <c r="B35" s="21" t="str">
        <f>IF('INPUT '!B91="","",'INPUT '!B91)</f>
        <v>Pavement Type X2</v>
      </c>
      <c r="C35" s="21" t="str">
        <f>IF('INPUT '!C91="","",'INPUT '!C91)</f>
        <v>CL 1 Crushed Rock</v>
      </c>
      <c r="D35" s="107" t="s">
        <v>192</v>
      </c>
      <c r="E35" s="105">
        <v>0</v>
      </c>
      <c r="F35" s="21">
        <f>IF('INPUT '!G91="","",'INPUT '!G91)</f>
        <v>672.00000000000011</v>
      </c>
      <c r="G35" s="60">
        <f t="shared" si="0"/>
        <v>7.885984567658353E-3</v>
      </c>
      <c r="H35" s="21">
        <f t="shared" si="1"/>
        <v>0</v>
      </c>
    </row>
    <row r="36" spans="1:8">
      <c r="A36" s="44" t="str">
        <f>IF('INPUT '!A92="","",'INPUT '!A92)</f>
        <v/>
      </c>
      <c r="B36" s="21" t="str">
        <f>IF('INPUT '!B92="","",'INPUT '!B92)</f>
        <v>Pavement Type X3</v>
      </c>
      <c r="C36" s="21" t="str">
        <f>IF('INPUT '!C92="","",'INPUT '!C92)</f>
        <v>CL 2 Crushed Rock</v>
      </c>
      <c r="D36" s="119" t="s">
        <v>146</v>
      </c>
      <c r="E36" s="105">
        <v>10</v>
      </c>
      <c r="F36" s="21">
        <f>IF('INPUT '!G92="","",'INPUT '!G92)</f>
        <v>224.00000000000003</v>
      </c>
      <c r="G36" s="60">
        <f t="shared" si="0"/>
        <v>2.6286615225527845E-3</v>
      </c>
      <c r="H36" s="21">
        <f t="shared" si="1"/>
        <v>2.6286615225527846E-2</v>
      </c>
    </row>
    <row r="37" spans="1:8">
      <c r="A37" s="44" t="str">
        <f>IF('INPUT '!A93="","",'INPUT '!A93)</f>
        <v/>
      </c>
      <c r="B37" s="21" t="str">
        <f>IF('INPUT '!B93="","",'INPUT '!B93)</f>
        <v>Pavement Type X4</v>
      </c>
      <c r="C37" s="21" t="str">
        <f>IF('INPUT '!C93="","",'INPUT '!C93)</f>
        <v>CL 3 Crushed Rock</v>
      </c>
      <c r="D37" s="119" t="s">
        <v>146</v>
      </c>
      <c r="E37" s="105">
        <v>10</v>
      </c>
      <c r="F37" s="21">
        <f>IF('INPUT '!G93="","",'INPUT '!G93)</f>
        <v>1344.0000000000002</v>
      </c>
      <c r="G37" s="60">
        <f t="shared" si="0"/>
        <v>1.5771969135316706E-2</v>
      </c>
      <c r="H37" s="21">
        <f t="shared" si="1"/>
        <v>0.15771969135316705</v>
      </c>
    </row>
    <row r="38" spans="1:8">
      <c r="A38" s="44" t="str">
        <f>IF('INPUT '!A94="","",'INPUT '!A94)</f>
        <v/>
      </c>
      <c r="B38" s="21" t="str">
        <f>IF('INPUT '!B94="","",'INPUT '!B94)</f>
        <v>DSA 1</v>
      </c>
      <c r="C38" s="21" t="str">
        <f>IF('INPUT '!C94="","",'INPUT '!C94)</f>
        <v>20mm SF Asphalt</v>
      </c>
      <c r="D38" s="119" t="s">
        <v>103</v>
      </c>
      <c r="E38" s="105">
        <v>14</v>
      </c>
      <c r="F38" s="21">
        <f>IF('INPUT '!G94="","",'INPUT '!G94)</f>
        <v>1620</v>
      </c>
      <c r="G38" s="60">
        <f t="shared" si="0"/>
        <v>1.9010855654176383E-2</v>
      </c>
      <c r="H38" s="21">
        <f t="shared" si="1"/>
        <v>0.26615197915846939</v>
      </c>
    </row>
    <row r="39" spans="1:8">
      <c r="A39" s="44" t="str">
        <f>IF('INPUT '!A95="","",'INPUT '!A95)</f>
        <v/>
      </c>
      <c r="B39" s="21" t="str">
        <f>IF('INPUT '!B95="","",'INPUT '!B95)</f>
        <v>DSA 2</v>
      </c>
      <c r="C39" s="21" t="str">
        <f>IF('INPUT '!C95="","",'INPUT '!C95)</f>
        <v>20mm SF Asphalt</v>
      </c>
      <c r="D39" s="119" t="s">
        <v>103</v>
      </c>
      <c r="E39" s="105">
        <v>14</v>
      </c>
      <c r="F39" s="21">
        <f>IF('INPUT '!G95="","",'INPUT '!G95)</f>
        <v>2250</v>
      </c>
      <c r="G39" s="60">
        <f t="shared" si="0"/>
        <v>2.6403966186356088E-2</v>
      </c>
      <c r="H39" s="21">
        <f t="shared" si="1"/>
        <v>0.36965552660898521</v>
      </c>
    </row>
    <row r="40" spans="1:8">
      <c r="A40" s="44" t="str">
        <f>IF('INPUT '!A96="","",'INPUT '!A96)</f>
        <v/>
      </c>
      <c r="B40" s="21" t="str">
        <f>IF('INPUT '!B96="","",'INPUT '!B96)</f>
        <v/>
      </c>
      <c r="C40" s="21" t="str">
        <f>IF('INPUT '!C96="","",'INPUT '!C96)</f>
        <v/>
      </c>
      <c r="D40" s="105"/>
      <c r="E40" s="105"/>
      <c r="F40" s="21" t="str">
        <f>IF('INPUT '!G96="","",'INPUT '!G96)</f>
        <v/>
      </c>
      <c r="G40" s="60" t="str">
        <f t="shared" si="0"/>
        <v/>
      </c>
      <c r="H40" s="21" t="str">
        <f t="shared" si="1"/>
        <v/>
      </c>
    </row>
    <row r="41" spans="1:8" ht="13.5" thickBot="1">
      <c r="A41" s="47" t="str">
        <f>IF('INPUT '!A97="","",'INPUT '!A97)</f>
        <v/>
      </c>
      <c r="B41" s="29" t="str">
        <f>IF('INPUT '!B97="","",'INPUT '!B97)</f>
        <v/>
      </c>
      <c r="C41" s="29" t="str">
        <f>IF('INPUT '!C97="","",'INPUT '!C97)</f>
        <v/>
      </c>
      <c r="D41" s="108"/>
      <c r="E41" s="108"/>
      <c r="F41" s="29" t="str">
        <f>IF('INPUT '!G97="","",'INPUT '!G97)</f>
        <v/>
      </c>
      <c r="G41" s="63" t="str">
        <f t="shared" si="0"/>
        <v/>
      </c>
      <c r="H41" s="29" t="str">
        <f t="shared" si="1"/>
        <v/>
      </c>
    </row>
    <row r="42" spans="1:8">
      <c r="A42" s="43" t="str">
        <f>IF('INPUT '!A98="","",'INPUT '!A98)</f>
        <v>Intermediate Course 2</v>
      </c>
      <c r="B42" s="30" t="str">
        <f>IF('INPUT '!B98="","",'INPUT '!B98)</f>
        <v>DSA 1</v>
      </c>
      <c r="C42" s="30" t="str">
        <f>IF('INPUT '!C98="","",'INPUT '!C98)</f>
        <v>20mm SI Asphalt</v>
      </c>
      <c r="D42" s="104" t="s">
        <v>103</v>
      </c>
      <c r="E42" s="104">
        <v>14</v>
      </c>
      <c r="F42" s="30">
        <f>IF('INPUT '!G98="","",'INPUT '!G98)</f>
        <v>1944</v>
      </c>
      <c r="G42" s="59">
        <f t="shared" ref="G42:G73" si="2">IF(F42="","",F42/$F$74)</f>
        <v>2.281302678501166E-2</v>
      </c>
      <c r="H42" s="31">
        <f t="shared" ref="H42:H73" si="3">IF(G42="","",E42*G42)</f>
        <v>0.31938237499016325</v>
      </c>
    </row>
    <row r="43" spans="1:8">
      <c r="A43" s="44" t="str">
        <f>IF('INPUT '!A99="","",'INPUT '!A99)</f>
        <v/>
      </c>
      <c r="B43" s="21" t="str">
        <f>IF('INPUT '!B99="","",'INPUT '!B99)</f>
        <v>DSA 2</v>
      </c>
      <c r="C43" s="21" t="str">
        <f>IF('INPUT '!C99="","",'INPUT '!C99)</f>
        <v>20mm SI Asphalt</v>
      </c>
      <c r="D43" s="105" t="s">
        <v>103</v>
      </c>
      <c r="E43" s="105">
        <v>14</v>
      </c>
      <c r="F43" s="21">
        <f>IF('INPUT '!G99="","",'INPUT '!G99)</f>
        <v>2100</v>
      </c>
      <c r="G43" s="60">
        <f t="shared" si="2"/>
        <v>2.4643701773932349E-2</v>
      </c>
      <c r="H43" s="32">
        <f t="shared" si="3"/>
        <v>0.34501182483505288</v>
      </c>
    </row>
    <row r="44" spans="1:8">
      <c r="A44" s="44" t="str">
        <f>IF('INPUT '!A100="","",'INPUT '!A100)</f>
        <v/>
      </c>
      <c r="B44" s="21" t="str">
        <f>IF('INPUT '!B100="","",'INPUT '!B100)</f>
        <v/>
      </c>
      <c r="C44" s="21" t="str">
        <f>IF('INPUT '!C100="","",'INPUT '!C100)</f>
        <v/>
      </c>
      <c r="D44" s="105"/>
      <c r="E44" s="105"/>
      <c r="F44" s="21" t="str">
        <f>IF('INPUT '!G100="","",'INPUT '!G100)</f>
        <v/>
      </c>
      <c r="G44" s="60" t="str">
        <f t="shared" si="2"/>
        <v/>
      </c>
      <c r="H44" s="32" t="str">
        <f t="shared" si="3"/>
        <v/>
      </c>
    </row>
    <row r="45" spans="1:8">
      <c r="A45" s="44" t="str">
        <f>IF('INPUT '!A101="","",'INPUT '!A101)</f>
        <v/>
      </c>
      <c r="B45" s="21" t="str">
        <f>IF('INPUT '!B101="","",'INPUT '!B101)</f>
        <v/>
      </c>
      <c r="C45" s="21" t="str">
        <f>IF('INPUT '!C101="","",'INPUT '!C101)</f>
        <v/>
      </c>
      <c r="D45" s="105"/>
      <c r="E45" s="105"/>
      <c r="F45" s="21" t="str">
        <f>IF('INPUT '!G101="","",'INPUT '!G101)</f>
        <v/>
      </c>
      <c r="G45" s="60" t="str">
        <f t="shared" si="2"/>
        <v/>
      </c>
      <c r="H45" s="32" t="str">
        <f t="shared" si="3"/>
        <v/>
      </c>
    </row>
    <row r="46" spans="1:8">
      <c r="A46" s="44" t="str">
        <f>IF('INPUT '!A102="","",'INPUT '!A102)</f>
        <v/>
      </c>
      <c r="B46" s="21" t="str">
        <f>IF('INPUT '!B102="","",'INPUT '!B102)</f>
        <v/>
      </c>
      <c r="C46" s="21" t="str">
        <f>IF('INPUT '!C102="","",'INPUT '!C102)</f>
        <v/>
      </c>
      <c r="D46" s="105"/>
      <c r="E46" s="105"/>
      <c r="F46" s="21" t="str">
        <f>IF('INPUT '!G102="","",'INPUT '!G102)</f>
        <v/>
      </c>
      <c r="G46" s="60" t="str">
        <f t="shared" si="2"/>
        <v/>
      </c>
      <c r="H46" s="32" t="str">
        <f t="shared" si="3"/>
        <v/>
      </c>
    </row>
    <row r="47" spans="1:8">
      <c r="A47" s="44" t="str">
        <f>IF('INPUT '!A103="","",'INPUT '!A103)</f>
        <v/>
      </c>
      <c r="B47" s="21" t="str">
        <f>IF('INPUT '!B103="","",'INPUT '!B103)</f>
        <v/>
      </c>
      <c r="C47" s="21" t="str">
        <f>IF('INPUT '!C103="","",'INPUT '!C103)</f>
        <v/>
      </c>
      <c r="D47" s="105"/>
      <c r="E47" s="105"/>
      <c r="F47" s="21" t="str">
        <f>IF('INPUT '!G103="","",'INPUT '!G103)</f>
        <v/>
      </c>
      <c r="G47" s="60" t="str">
        <f t="shared" si="2"/>
        <v/>
      </c>
      <c r="H47" s="32" t="str">
        <f t="shared" si="3"/>
        <v/>
      </c>
    </row>
    <row r="48" spans="1:8">
      <c r="A48" s="44" t="str">
        <f>IF('INPUT '!A104="","",'INPUT '!A104)</f>
        <v/>
      </c>
      <c r="B48" s="21" t="str">
        <f>IF('INPUT '!B104="","",'INPUT '!B104)</f>
        <v/>
      </c>
      <c r="C48" s="21" t="str">
        <f>IF('INPUT '!C104="","",'INPUT '!C104)</f>
        <v/>
      </c>
      <c r="D48" s="105"/>
      <c r="E48" s="105"/>
      <c r="F48" s="21" t="str">
        <f>IF('INPUT '!G104="","",'INPUT '!G104)</f>
        <v/>
      </c>
      <c r="G48" s="60" t="str">
        <f t="shared" si="2"/>
        <v/>
      </c>
      <c r="H48" s="32" t="str">
        <f t="shared" si="3"/>
        <v/>
      </c>
    </row>
    <row r="49" spans="1:8" ht="13.5" thickBot="1">
      <c r="A49" s="45" t="str">
        <f>IF('INPUT '!A105="","",'INPUT '!A105)</f>
        <v/>
      </c>
      <c r="B49" s="33" t="str">
        <f>IF('INPUT '!B105="","",'INPUT '!B105)</f>
        <v/>
      </c>
      <c r="C49" s="33" t="str">
        <f>IF('INPUT '!C105="","",'INPUT '!C105)</f>
        <v/>
      </c>
      <c r="D49" s="106"/>
      <c r="E49" s="106"/>
      <c r="F49" s="33" t="str">
        <f>IF('INPUT '!G105="","",'INPUT '!G105)</f>
        <v/>
      </c>
      <c r="G49" s="61" t="str">
        <f t="shared" si="2"/>
        <v/>
      </c>
      <c r="H49" s="34" t="str">
        <f t="shared" si="3"/>
        <v/>
      </c>
    </row>
    <row r="50" spans="1:8">
      <c r="A50" s="46" t="str">
        <f>IF('INPUT '!A106="","",'INPUT '!A106)</f>
        <v>Intermediate Course 1</v>
      </c>
      <c r="B50" s="28" t="str">
        <f>IF('INPUT '!B106="","",'INPUT '!B106)</f>
        <v>DSA 2</v>
      </c>
      <c r="C50" s="28" t="str">
        <f>IF('INPUT '!C106="","",'INPUT '!C106)</f>
        <v>20mm SI Asphalt</v>
      </c>
      <c r="D50" s="107" t="s">
        <v>103</v>
      </c>
      <c r="E50" s="107">
        <v>14</v>
      </c>
      <c r="F50" s="28">
        <f>IF('INPUT '!G106="","",'INPUT '!G106)</f>
        <v>1500</v>
      </c>
      <c r="G50" s="62">
        <f t="shared" si="2"/>
        <v>1.7602644124237392E-2</v>
      </c>
      <c r="H50" s="28">
        <f t="shared" si="3"/>
        <v>0.24643701773932347</v>
      </c>
    </row>
    <row r="51" spans="1:8">
      <c r="A51" s="44" t="str">
        <f>IF('INPUT '!A107="","",'INPUT '!A107)</f>
        <v/>
      </c>
      <c r="B51" s="21" t="str">
        <f>IF('INPUT '!B107="","",'INPUT '!B107)</f>
        <v/>
      </c>
      <c r="C51" s="21" t="str">
        <f>IF('INPUT '!C107="","",'INPUT '!C107)</f>
        <v/>
      </c>
      <c r="D51" s="105"/>
      <c r="E51" s="105"/>
      <c r="F51" s="21" t="str">
        <f>IF('INPUT '!G107="","",'INPUT '!G107)</f>
        <v/>
      </c>
      <c r="G51" s="60" t="str">
        <f t="shared" si="2"/>
        <v/>
      </c>
      <c r="H51" s="21" t="str">
        <f t="shared" si="3"/>
        <v/>
      </c>
    </row>
    <row r="52" spans="1:8">
      <c r="A52" s="44" t="str">
        <f>IF('INPUT '!A108="","",'INPUT '!A108)</f>
        <v/>
      </c>
      <c r="B52" s="21" t="str">
        <f>IF('INPUT '!B108="","",'INPUT '!B108)</f>
        <v/>
      </c>
      <c r="C52" s="21" t="str">
        <f>IF('INPUT '!C108="","",'INPUT '!C108)</f>
        <v/>
      </c>
      <c r="D52" s="105"/>
      <c r="E52" s="105"/>
      <c r="F52" s="21" t="str">
        <f>IF('INPUT '!G108="","",'INPUT '!G108)</f>
        <v/>
      </c>
      <c r="G52" s="60" t="str">
        <f t="shared" si="2"/>
        <v/>
      </c>
      <c r="H52" s="21" t="str">
        <f t="shared" si="3"/>
        <v/>
      </c>
    </row>
    <row r="53" spans="1:8">
      <c r="A53" s="44" t="str">
        <f>IF('INPUT '!A109="","",'INPUT '!A109)</f>
        <v/>
      </c>
      <c r="B53" s="21" t="str">
        <f>IF('INPUT '!B109="","",'INPUT '!B109)</f>
        <v/>
      </c>
      <c r="C53" s="21" t="str">
        <f>IF('INPUT '!C109="","",'INPUT '!C109)</f>
        <v/>
      </c>
      <c r="D53" s="105"/>
      <c r="E53" s="105"/>
      <c r="F53" s="21" t="str">
        <f>IF('INPUT '!G109="","",'INPUT '!G109)</f>
        <v/>
      </c>
      <c r="G53" s="60" t="str">
        <f t="shared" si="2"/>
        <v/>
      </c>
      <c r="H53" s="21" t="str">
        <f t="shared" si="3"/>
        <v/>
      </c>
    </row>
    <row r="54" spans="1:8">
      <c r="A54" s="44" t="str">
        <f>IF('INPUT '!A110="","",'INPUT '!A110)</f>
        <v/>
      </c>
      <c r="B54" s="21" t="str">
        <f>IF('INPUT '!B110="","",'INPUT '!B110)</f>
        <v/>
      </c>
      <c r="C54" s="21" t="str">
        <f>IF('INPUT '!C110="","",'INPUT '!C110)</f>
        <v/>
      </c>
      <c r="D54" s="105"/>
      <c r="E54" s="105"/>
      <c r="F54" s="21" t="str">
        <f>IF('INPUT '!G110="","",'INPUT '!G110)</f>
        <v/>
      </c>
      <c r="G54" s="60" t="str">
        <f t="shared" si="2"/>
        <v/>
      </c>
      <c r="H54" s="21" t="str">
        <f t="shared" si="3"/>
        <v/>
      </c>
    </row>
    <row r="55" spans="1:8">
      <c r="A55" s="44" t="str">
        <f>IF('INPUT '!A111="","",'INPUT '!A111)</f>
        <v/>
      </c>
      <c r="B55" s="21" t="str">
        <f>IF('INPUT '!B111="","",'INPUT '!B111)</f>
        <v/>
      </c>
      <c r="C55" s="21" t="str">
        <f>IF('INPUT '!C111="","",'INPUT '!C111)</f>
        <v/>
      </c>
      <c r="D55" s="105"/>
      <c r="E55" s="105"/>
      <c r="F55" s="21" t="str">
        <f>IF('INPUT '!G111="","",'INPUT '!G111)</f>
        <v/>
      </c>
      <c r="G55" s="60" t="str">
        <f t="shared" si="2"/>
        <v/>
      </c>
      <c r="H55" s="21" t="str">
        <f t="shared" si="3"/>
        <v/>
      </c>
    </row>
    <row r="56" spans="1:8">
      <c r="A56" s="44" t="str">
        <f>IF('INPUT '!A112="","",'INPUT '!A112)</f>
        <v/>
      </c>
      <c r="B56" s="21" t="str">
        <f>IF('INPUT '!B112="","",'INPUT '!B112)</f>
        <v/>
      </c>
      <c r="C56" s="21" t="str">
        <f>IF('INPUT '!C112="","",'INPUT '!C112)</f>
        <v/>
      </c>
      <c r="D56" s="105"/>
      <c r="E56" s="105"/>
      <c r="F56" s="21" t="str">
        <f>IF('INPUT '!G112="","",'INPUT '!G112)</f>
        <v/>
      </c>
      <c r="G56" s="60" t="str">
        <f t="shared" si="2"/>
        <v/>
      </c>
      <c r="H56" s="21" t="str">
        <f t="shared" si="3"/>
        <v/>
      </c>
    </row>
    <row r="57" spans="1:8" ht="13.5" thickBot="1">
      <c r="A57" s="47" t="str">
        <f>IF('INPUT '!A113="","",'INPUT '!A113)</f>
        <v/>
      </c>
      <c r="B57" s="29" t="str">
        <f>IF('INPUT '!B113="","",'INPUT '!B113)</f>
        <v/>
      </c>
      <c r="C57" s="29" t="str">
        <f>IF('INPUT '!C113="","",'INPUT '!C113)</f>
        <v/>
      </c>
      <c r="D57" s="108"/>
      <c r="E57" s="108"/>
      <c r="F57" s="29" t="str">
        <f>IF('INPUT '!G113="","",'INPUT '!G113)</f>
        <v/>
      </c>
      <c r="G57" s="63" t="str">
        <f t="shared" si="2"/>
        <v/>
      </c>
      <c r="H57" s="5" t="str">
        <f t="shared" si="3"/>
        <v/>
      </c>
    </row>
    <row r="58" spans="1:8">
      <c r="A58" s="43" t="str">
        <f>IF('INPUT '!A114="","",'INPUT '!A114)</f>
        <v>Wearing Course</v>
      </c>
      <c r="B58" s="30" t="str">
        <f>IF('INPUT '!B114="","",'INPUT '!B114)</f>
        <v>DSA 1</v>
      </c>
      <c r="C58" s="30" t="str">
        <f>IF('INPUT '!C114="","",'INPUT '!C114)</f>
        <v>16mm V Asphalt</v>
      </c>
      <c r="D58" s="104" t="s">
        <v>104</v>
      </c>
      <c r="E58" s="104">
        <v>2</v>
      </c>
      <c r="F58" s="30">
        <f>IF('INPUT '!G114="","",'INPUT '!G114)</f>
        <v>1296</v>
      </c>
      <c r="G58" s="59">
        <f t="shared" si="2"/>
        <v>1.5208684523341107E-2</v>
      </c>
      <c r="H58" s="31">
        <f t="shared" si="3"/>
        <v>3.0417369046682213E-2</v>
      </c>
    </row>
    <row r="59" spans="1:8">
      <c r="A59" s="44" t="str">
        <f>IF('INPUT '!A115="","",'INPUT '!A115)</f>
        <v/>
      </c>
      <c r="B59" s="21" t="str">
        <f>IF('INPUT '!B115="","",'INPUT '!B115)</f>
        <v>DSA 2</v>
      </c>
      <c r="C59" s="21" t="str">
        <f>IF('INPUT '!C115="","",'INPUT '!C115)</f>
        <v>16mm V Asphalt</v>
      </c>
      <c r="D59" s="105" t="s">
        <v>104</v>
      </c>
      <c r="E59" s="105">
        <v>2</v>
      </c>
      <c r="F59" s="21">
        <f>IF('INPUT '!G115="","",'INPUT '!G115)</f>
        <v>1800</v>
      </c>
      <c r="G59" s="60">
        <f t="shared" si="2"/>
        <v>2.1123172949084872E-2</v>
      </c>
      <c r="H59" s="32">
        <f t="shared" si="3"/>
        <v>4.2246345898169745E-2</v>
      </c>
    </row>
    <row r="60" spans="1:8">
      <c r="A60" s="44" t="str">
        <f>IF('INPUT '!A116="","",'INPUT '!A116)</f>
        <v/>
      </c>
      <c r="B60" s="21" t="str">
        <f>IF('INPUT '!B116="","",'INPUT '!B116)</f>
        <v/>
      </c>
      <c r="C60" s="21" t="str">
        <f>IF('INPUT '!C116="","",'INPUT '!C116)</f>
        <v/>
      </c>
      <c r="D60" s="105"/>
      <c r="E60" s="105"/>
      <c r="F60" s="21" t="str">
        <f>IF('INPUT '!G116="","",'INPUT '!G116)</f>
        <v/>
      </c>
      <c r="G60" s="60" t="str">
        <f t="shared" si="2"/>
        <v/>
      </c>
      <c r="H60" s="32" t="str">
        <f t="shared" si="3"/>
        <v/>
      </c>
    </row>
    <row r="61" spans="1:8">
      <c r="A61" s="44" t="str">
        <f>IF('INPUT '!A117="","",'INPUT '!A117)</f>
        <v/>
      </c>
      <c r="B61" s="21" t="str">
        <f>IF('INPUT '!B117="","",'INPUT '!B117)</f>
        <v/>
      </c>
      <c r="C61" s="21" t="str">
        <f>IF('INPUT '!C117="","",'INPUT '!C117)</f>
        <v/>
      </c>
      <c r="D61" s="105"/>
      <c r="E61" s="105"/>
      <c r="F61" s="21" t="str">
        <f>IF('INPUT '!G117="","",'INPUT '!G117)</f>
        <v/>
      </c>
      <c r="G61" s="60" t="str">
        <f t="shared" si="2"/>
        <v/>
      </c>
      <c r="H61" s="32" t="str">
        <f t="shared" si="3"/>
        <v/>
      </c>
    </row>
    <row r="62" spans="1:8">
      <c r="A62" s="44" t="str">
        <f>IF('INPUT '!A118="","",'INPUT '!A118)</f>
        <v/>
      </c>
      <c r="B62" s="21" t="str">
        <f>IF('INPUT '!B118="","",'INPUT '!B118)</f>
        <v/>
      </c>
      <c r="C62" s="21" t="str">
        <f>IF('INPUT '!C118="","",'INPUT '!C118)</f>
        <v/>
      </c>
      <c r="D62" s="105"/>
      <c r="E62" s="105"/>
      <c r="F62" s="21" t="str">
        <f>IF('INPUT '!G118="","",'INPUT '!G118)</f>
        <v/>
      </c>
      <c r="G62" s="60" t="str">
        <f t="shared" si="2"/>
        <v/>
      </c>
      <c r="H62" s="32" t="str">
        <f t="shared" si="3"/>
        <v/>
      </c>
    </row>
    <row r="63" spans="1:8">
      <c r="A63" s="44" t="str">
        <f>IF('INPUT '!A119="","",'INPUT '!A119)</f>
        <v/>
      </c>
      <c r="B63" s="21" t="str">
        <f>IF('INPUT '!B119="","",'INPUT '!B119)</f>
        <v/>
      </c>
      <c r="C63" s="21" t="str">
        <f>IF('INPUT '!C119="","",'INPUT '!C119)</f>
        <v/>
      </c>
      <c r="D63" s="105"/>
      <c r="E63" s="105"/>
      <c r="F63" s="21" t="str">
        <f>IF('INPUT '!G119="","",'INPUT '!G119)</f>
        <v/>
      </c>
      <c r="G63" s="60" t="str">
        <f t="shared" si="2"/>
        <v/>
      </c>
      <c r="H63" s="32" t="str">
        <f t="shared" si="3"/>
        <v/>
      </c>
    </row>
    <row r="64" spans="1:8">
      <c r="A64" s="44" t="str">
        <f>IF('INPUT '!A120="","",'INPUT '!A120)</f>
        <v/>
      </c>
      <c r="B64" s="21" t="str">
        <f>IF('INPUT '!B120="","",'INPUT '!B120)</f>
        <v/>
      </c>
      <c r="C64" s="21" t="str">
        <f>IF('INPUT '!C120="","",'INPUT '!C120)</f>
        <v/>
      </c>
      <c r="D64" s="105"/>
      <c r="E64" s="105"/>
      <c r="F64" s="21" t="str">
        <f>IF('INPUT '!G120="","",'INPUT '!G120)</f>
        <v/>
      </c>
      <c r="G64" s="60" t="str">
        <f t="shared" si="2"/>
        <v/>
      </c>
      <c r="H64" s="32" t="str">
        <f t="shared" si="3"/>
        <v/>
      </c>
    </row>
    <row r="65" spans="1:8" ht="13.5" thickBot="1">
      <c r="A65" s="45" t="str">
        <f>IF('INPUT '!A121="","",'INPUT '!A121)</f>
        <v/>
      </c>
      <c r="B65" s="33" t="str">
        <f>IF('INPUT '!B121="","",'INPUT '!B121)</f>
        <v/>
      </c>
      <c r="C65" s="33" t="str">
        <f>IF('INPUT '!C121="","",'INPUT '!C121)</f>
        <v/>
      </c>
      <c r="D65" s="106"/>
      <c r="E65" s="106"/>
      <c r="F65" s="33" t="str">
        <f>IF('INPUT '!G121="","",'INPUT '!G121)</f>
        <v/>
      </c>
      <c r="G65" s="61" t="str">
        <f t="shared" si="2"/>
        <v/>
      </c>
      <c r="H65" s="35" t="str">
        <f t="shared" si="3"/>
        <v/>
      </c>
    </row>
    <row r="66" spans="1:8">
      <c r="A66" s="64" t="str">
        <f>IF('INPUT '!A122="","",'INPUT '!A122)</f>
        <v>Sprayseal</v>
      </c>
      <c r="B66" s="28" t="str">
        <f>IF('INPUT '!B122="","",'INPUT '!B122)</f>
        <v>Pavement Type X1</v>
      </c>
      <c r="C66" s="28" t="str">
        <f>IF('INPUT '!C122="","",'INPUT '!C122)</f>
        <v/>
      </c>
      <c r="D66" s="107"/>
      <c r="E66" s="107">
        <v>0</v>
      </c>
      <c r="F66" s="28">
        <f>IF('INPUT '!G122="","",'INPUT '!G122)</f>
        <v>527.05882352941182</v>
      </c>
      <c r="G66" s="62">
        <f t="shared" si="2"/>
        <v>6.1850859354183156E-3</v>
      </c>
      <c r="H66" s="28">
        <f t="shared" si="3"/>
        <v>0</v>
      </c>
    </row>
    <row r="67" spans="1:8">
      <c r="A67" s="48" t="str">
        <f>IF('INPUT '!A123="","",'INPUT '!A123)</f>
        <v/>
      </c>
      <c r="B67" s="21" t="str">
        <f>IF('INPUT '!B123="","",'INPUT '!B123)</f>
        <v>Pavement Type X2</v>
      </c>
      <c r="C67" s="21" t="str">
        <f>IF('INPUT '!C123="","",'INPUT '!C123)</f>
        <v/>
      </c>
      <c r="D67" s="105"/>
      <c r="E67" s="105">
        <v>0</v>
      </c>
      <c r="F67" s="21">
        <f>IF('INPUT '!G123="","",'INPUT '!G123)</f>
        <v>39.529411764705891</v>
      </c>
      <c r="G67" s="60">
        <f t="shared" si="2"/>
        <v>4.6388144515637376E-4</v>
      </c>
      <c r="H67" s="21">
        <f t="shared" si="3"/>
        <v>0</v>
      </c>
    </row>
    <row r="68" spans="1:8">
      <c r="A68" s="48" t="str">
        <f>IF('INPUT '!A124="","",'INPUT '!A124)</f>
        <v/>
      </c>
      <c r="B68" s="21" t="str">
        <f>IF('INPUT '!B124="","",'INPUT '!B124)</f>
        <v>Pavement Type X3</v>
      </c>
      <c r="C68" s="21" t="str">
        <f>IF('INPUT '!C124="","",'INPUT '!C124)</f>
        <v/>
      </c>
      <c r="D68" s="105"/>
      <c r="E68" s="105">
        <v>0</v>
      </c>
      <c r="F68" s="21">
        <f>IF('INPUT '!G124="","",'INPUT '!G124)</f>
        <v>13.176470588235293</v>
      </c>
      <c r="G68" s="60">
        <f t="shared" si="2"/>
        <v>1.5462714838545787E-4</v>
      </c>
      <c r="H68" s="21">
        <f t="shared" si="3"/>
        <v>0</v>
      </c>
    </row>
    <row r="69" spans="1:8">
      <c r="A69" s="48" t="str">
        <f>IF('INPUT '!A125="","",'INPUT '!A125)</f>
        <v/>
      </c>
      <c r="B69" s="21" t="str">
        <f>IF('INPUT '!B125="","",'INPUT '!B125)</f>
        <v>Pavement Type X4</v>
      </c>
      <c r="C69" s="21" t="str">
        <f>IF('INPUT '!C125="","",'INPUT '!C125)</f>
        <v/>
      </c>
      <c r="D69" s="105"/>
      <c r="E69" s="105">
        <v>0</v>
      </c>
      <c r="F69" s="21">
        <f>IF('INPUT '!G125="","",'INPUT '!G125)</f>
        <v>52.705882352941174</v>
      </c>
      <c r="G69" s="60">
        <f t="shared" si="2"/>
        <v>6.185085935418315E-4</v>
      </c>
      <c r="H69" s="21">
        <f t="shared" si="3"/>
        <v>0</v>
      </c>
    </row>
    <row r="70" spans="1:8">
      <c r="A70" s="48" t="str">
        <f>IF('INPUT '!A126="","",'INPUT '!A126)</f>
        <v/>
      </c>
      <c r="B70" s="21" t="str">
        <f>IF('INPUT '!B126="","",'INPUT '!B126)</f>
        <v/>
      </c>
      <c r="C70" s="21" t="str">
        <f>IF('INPUT '!C126="","",'INPUT '!C126)</f>
        <v/>
      </c>
      <c r="D70" s="105"/>
      <c r="E70" s="105"/>
      <c r="F70" s="21" t="str">
        <f>IF('INPUT '!G126="","",'INPUT '!G126)</f>
        <v/>
      </c>
      <c r="G70" s="60" t="str">
        <f t="shared" si="2"/>
        <v/>
      </c>
      <c r="H70" s="21" t="str">
        <f t="shared" si="3"/>
        <v/>
      </c>
    </row>
    <row r="71" spans="1:8">
      <c r="A71" s="48" t="str">
        <f>IF('INPUT '!A127="","",'INPUT '!A127)</f>
        <v/>
      </c>
      <c r="B71" s="21" t="str">
        <f>IF('INPUT '!B127="","",'INPUT '!B127)</f>
        <v/>
      </c>
      <c r="C71" s="21" t="str">
        <f>IF('INPUT '!C127="","",'INPUT '!C127)</f>
        <v/>
      </c>
      <c r="D71" s="105"/>
      <c r="E71" s="105"/>
      <c r="F71" s="21" t="str">
        <f>IF('INPUT '!G127="","",'INPUT '!G127)</f>
        <v/>
      </c>
      <c r="G71" s="60" t="str">
        <f t="shared" si="2"/>
        <v/>
      </c>
      <c r="H71" s="21" t="str">
        <f t="shared" si="3"/>
        <v/>
      </c>
    </row>
    <row r="72" spans="1:8">
      <c r="A72" s="48" t="str">
        <f>IF('INPUT '!A128="","",'INPUT '!A128)</f>
        <v/>
      </c>
      <c r="B72" s="21" t="str">
        <f>IF('INPUT '!B128="","",'INPUT '!B128)</f>
        <v/>
      </c>
      <c r="C72" s="21" t="str">
        <f>IF('INPUT '!C128="","",'INPUT '!C128)</f>
        <v/>
      </c>
      <c r="D72" s="105"/>
      <c r="E72" s="105"/>
      <c r="F72" s="21" t="str">
        <f>IF('INPUT '!G128="","",'INPUT '!G128)</f>
        <v/>
      </c>
      <c r="G72" s="60" t="str">
        <f t="shared" si="2"/>
        <v/>
      </c>
      <c r="H72" s="21" t="str">
        <f t="shared" si="3"/>
        <v/>
      </c>
    </row>
    <row r="73" spans="1:8">
      <c r="A73" s="48" t="str">
        <f>IF('INPUT '!A129="","",'INPUT '!A129)</f>
        <v/>
      </c>
      <c r="B73" s="21" t="str">
        <f>IF('INPUT '!B129="","",'INPUT '!B129)</f>
        <v/>
      </c>
      <c r="C73" s="21" t="str">
        <f>IF('INPUT '!C129="","",'INPUT '!C129)</f>
        <v/>
      </c>
      <c r="D73" s="105"/>
      <c r="E73" s="105"/>
      <c r="F73" s="21" t="str">
        <f>IF('INPUT '!G129="","",'INPUT '!G129)</f>
        <v/>
      </c>
      <c r="G73" s="60" t="str">
        <f t="shared" si="2"/>
        <v/>
      </c>
      <c r="H73" s="42" t="str">
        <f t="shared" si="3"/>
        <v/>
      </c>
    </row>
    <row r="74" spans="1:8" ht="13.5" thickBot="1">
      <c r="E74" s="4" t="s">
        <v>6</v>
      </c>
      <c r="F74">
        <f>SUM(F10:F73)</f>
        <v>85214.470588235286</v>
      </c>
      <c r="G74" s="4" t="s">
        <v>8</v>
      </c>
      <c r="H74" s="20">
        <f>SUM(H10:H73)</f>
        <v>7.0474884823483475</v>
      </c>
    </row>
    <row r="75" spans="1:8">
      <c r="H75" s="6">
        <f>VLOOKUP(H74,'Pavement Lookup'!A1:C102,3,TRUE)</f>
        <v>2.1</v>
      </c>
    </row>
  </sheetData>
  <sheetProtection password="F70E" sheet="1" objects="1" scenarios="1"/>
  <protectedRanges>
    <protectedRange sqref="D10:D73" name="mix info_1"/>
    <protectedRange sqref="E10:E73" name="mix rating_1"/>
  </protectedRanges>
  <mergeCells count="3">
    <mergeCell ref="F8:H8"/>
    <mergeCell ref="A8:C8"/>
    <mergeCell ref="D8:E8"/>
  </mergeCells>
  <phoneticPr fontId="2" type="noConversion"/>
  <hyperlinks>
    <hyperlink ref="D1" location="'INPUT '!A1" display="Return to INPUT"/>
  </hyperlinks>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codeName="Sheet3" enableFormatConditionsCalculation="0">
    <tabColor indexed="43"/>
  </sheetPr>
  <dimension ref="A1:D32"/>
  <sheetViews>
    <sheetView workbookViewId="0">
      <selection activeCell="A5" sqref="A5"/>
    </sheetView>
  </sheetViews>
  <sheetFormatPr defaultRowHeight="12.75"/>
  <cols>
    <col min="1" max="1" width="40.42578125" customWidth="1"/>
    <col min="2" max="2" width="10" bestFit="1" customWidth="1"/>
    <col min="3" max="3" width="17.28515625" bestFit="1" customWidth="1"/>
  </cols>
  <sheetData>
    <row r="1" spans="1:4" ht="25.5">
      <c r="A1" s="118" t="str">
        <f>'INPUT '!B26</f>
        <v>ABC Construction</v>
      </c>
      <c r="D1" s="11" t="s">
        <v>22</v>
      </c>
    </row>
    <row r="2" spans="1:4">
      <c r="A2" s="1" t="s">
        <v>13</v>
      </c>
      <c r="B2" s="1" t="s">
        <v>14</v>
      </c>
      <c r="C2" s="2" t="s">
        <v>15</v>
      </c>
    </row>
    <row r="3" spans="1:4">
      <c r="A3" s="105" t="s">
        <v>190</v>
      </c>
      <c r="B3" s="1">
        <f>IF('INPUT '!B142="","",'INPUT '!B142)</f>
        <v>1</v>
      </c>
      <c r="C3" s="105">
        <v>0</v>
      </c>
    </row>
    <row r="4" spans="1:4">
      <c r="A4" s="105" t="str">
        <f>IF('INPUT '!A143="","",'INPUT '!A143)</f>
        <v>Tenderer Nominated</v>
      </c>
      <c r="B4" s="1">
        <f>IF('INPUT '!B143="","",'INPUT '!B143)</f>
        <v>1</v>
      </c>
      <c r="C4" s="105">
        <v>0</v>
      </c>
    </row>
    <row r="5" spans="1:4">
      <c r="A5" s="1" t="str">
        <f>IF('INPUT '!A144="","",'INPUT '!A144)</f>
        <v>Green' Street Lighting</v>
      </c>
      <c r="B5" s="1">
        <f>IF('INPUT '!B144="","",'INPUT '!B144)</f>
        <v>10</v>
      </c>
      <c r="C5" s="105">
        <v>0</v>
      </c>
    </row>
    <row r="6" spans="1:4">
      <c r="A6" s="1" t="str">
        <f>IF('INPUT '!A145="","",'INPUT '!A145)</f>
        <v>Road Furniture made from Recycled Materials</v>
      </c>
      <c r="B6" s="1">
        <f>IF('INPUT '!B145="","",'INPUT '!B145)</f>
        <v>6</v>
      </c>
      <c r="C6" s="105">
        <v>0</v>
      </c>
    </row>
    <row r="7" spans="1:4">
      <c r="A7" s="1" t="str">
        <f>IF('INPUT '!A146="","",'INPUT '!A146)</f>
        <v>Low Embodied Carbon Stormwater Piping</v>
      </c>
      <c r="B7" s="1">
        <f>IF('INPUT '!B146="","",'INPUT '!B146)</f>
        <v>4</v>
      </c>
      <c r="C7" s="105">
        <v>4</v>
      </c>
    </row>
    <row r="8" spans="1:4">
      <c r="A8" s="1" t="str">
        <f>IF('INPUT '!A147="","",'INPUT '!A147)</f>
        <v>Infrastructure reuse</v>
      </c>
      <c r="B8" s="1">
        <f>IF('INPUT '!B147="","",'INPUT '!B147)</f>
        <v>6</v>
      </c>
      <c r="C8" s="105">
        <v>0</v>
      </c>
    </row>
    <row r="9" spans="1:4">
      <c r="A9" s="1" t="str">
        <f>IF('INPUT '!A148="","",'INPUT '!A148)</f>
        <v>Manufactured Sand</v>
      </c>
      <c r="B9" s="1">
        <f>IF('INPUT '!B148="","",'INPUT '!B148)</f>
        <v>2</v>
      </c>
      <c r="C9" s="105">
        <v>0</v>
      </c>
    </row>
    <row r="10" spans="1:4">
      <c r="A10" s="1" t="str">
        <f>IF('INPUT '!A149="","",'INPUT '!A149)</f>
        <v>Low Embodied Carbon Noise Walls</v>
      </c>
      <c r="B10" s="1">
        <f>IF('INPUT '!B149="","",'INPUT '!B149)</f>
        <v>4</v>
      </c>
      <c r="C10" s="105">
        <v>0</v>
      </c>
    </row>
    <row r="11" spans="1:4">
      <c r="A11" s="1" t="str">
        <f>IF('INPUT '!A150="","",'INPUT '!A150)</f>
        <v>Solar Panels</v>
      </c>
      <c r="B11" s="1">
        <f>IF('INPUT '!B150="","",'INPUT '!B150)</f>
        <v>8</v>
      </c>
      <c r="C11" s="105">
        <v>0</v>
      </c>
    </row>
    <row r="12" spans="1:4">
      <c r="A12" s="1" t="str">
        <f>IF('INPUT '!A151="","",'INPUT '!A151)</f>
        <v/>
      </c>
      <c r="B12" s="1" t="str">
        <f>IF('INPUT '!B151="","",'INPUT '!B151)</f>
        <v/>
      </c>
      <c r="C12" s="105">
        <v>0</v>
      </c>
    </row>
    <row r="13" spans="1:4">
      <c r="A13" s="1" t="str">
        <f>IF('INPUT '!A152="","",'INPUT '!A152)</f>
        <v/>
      </c>
      <c r="B13" s="1" t="str">
        <f>IF('INPUT '!B152="","",'INPUT '!B152)</f>
        <v/>
      </c>
      <c r="C13" s="105"/>
    </row>
    <row r="14" spans="1:4">
      <c r="A14" s="1" t="str">
        <f>IF('INPUT '!A153="","",'INPUT '!A153)</f>
        <v/>
      </c>
      <c r="B14" s="1" t="str">
        <f>IF('INPUT '!B153="","",'INPUT '!B153)</f>
        <v/>
      </c>
      <c r="C14" s="105"/>
    </row>
    <row r="15" spans="1:4">
      <c r="A15" s="1" t="str">
        <f>IF('INPUT '!A154="","",'INPUT '!A154)</f>
        <v/>
      </c>
      <c r="B15" s="1" t="str">
        <f>IF('INPUT '!B154="","",'INPUT '!B154)</f>
        <v/>
      </c>
      <c r="C15" s="105"/>
    </row>
    <row r="16" spans="1:4">
      <c r="A16" s="1" t="str">
        <f>IF('INPUT '!A155="","",'INPUT '!A155)</f>
        <v/>
      </c>
      <c r="B16" s="1" t="str">
        <f>IF('INPUT '!B155="","",'INPUT '!B155)</f>
        <v/>
      </c>
      <c r="C16" s="105"/>
    </row>
    <row r="17" spans="1:3">
      <c r="A17" s="1" t="str">
        <f>IF('INPUT '!A156="","",'INPUT '!A156)</f>
        <v/>
      </c>
      <c r="B17" s="1" t="str">
        <f>IF('INPUT '!B156="","",'INPUT '!B156)</f>
        <v/>
      </c>
      <c r="C17" s="105"/>
    </row>
    <row r="18" spans="1:3">
      <c r="A18" s="1" t="str">
        <f>IF('INPUT '!A157="","",'INPUT '!A157)</f>
        <v/>
      </c>
      <c r="B18" s="1" t="str">
        <f>IF('INPUT '!B157="","",'INPUT '!B157)</f>
        <v/>
      </c>
      <c r="C18" s="105"/>
    </row>
    <row r="19" spans="1:3">
      <c r="A19" s="1" t="str">
        <f>IF('INPUT '!A158="","",'INPUT '!A158)</f>
        <v/>
      </c>
      <c r="B19" s="1" t="str">
        <f>IF('INPUT '!B158="","",'INPUT '!B158)</f>
        <v/>
      </c>
      <c r="C19" s="105"/>
    </row>
    <row r="20" spans="1:3">
      <c r="A20" s="1" t="str">
        <f>IF('INPUT '!A159="","",'INPUT '!A159)</f>
        <v/>
      </c>
      <c r="B20" s="1" t="str">
        <f>IF('INPUT '!B159="","",'INPUT '!B159)</f>
        <v/>
      </c>
      <c r="C20" s="105"/>
    </row>
    <row r="21" spans="1:3">
      <c r="A21" s="1" t="str">
        <f>IF('INPUT '!A160="","",'INPUT '!A160)</f>
        <v/>
      </c>
      <c r="B21" s="1" t="str">
        <f>IF('INPUT '!B160="","",'INPUT '!B160)</f>
        <v/>
      </c>
      <c r="C21" s="105"/>
    </row>
    <row r="22" spans="1:3">
      <c r="A22" s="1" t="str">
        <f>IF('INPUT '!A161="","",'INPUT '!A161)</f>
        <v/>
      </c>
      <c r="B22" s="1" t="str">
        <f>IF('INPUT '!B161="","",'INPUT '!B161)</f>
        <v/>
      </c>
      <c r="C22" s="105"/>
    </row>
    <row r="23" spans="1:3">
      <c r="A23" s="1" t="str">
        <f>IF('INPUT '!A162="","",'INPUT '!A162)</f>
        <v/>
      </c>
      <c r="B23" s="1" t="str">
        <f>IF('INPUT '!B162="","",'INPUT '!B162)</f>
        <v/>
      </c>
      <c r="C23" s="105"/>
    </row>
    <row r="24" spans="1:3">
      <c r="A24" s="1" t="str">
        <f>IF('INPUT '!A163="","",'INPUT '!A163)</f>
        <v/>
      </c>
      <c r="B24" s="1" t="str">
        <f>IF('INPUT '!B163="","",'INPUT '!B163)</f>
        <v/>
      </c>
      <c r="C24" s="105"/>
    </row>
    <row r="25" spans="1:3">
      <c r="A25" s="1" t="str">
        <f>IF('INPUT '!A164="","",'INPUT '!A164)</f>
        <v/>
      </c>
      <c r="B25" s="1" t="str">
        <f>IF('INPUT '!B164="","",'INPUT '!B164)</f>
        <v/>
      </c>
      <c r="C25" s="105"/>
    </row>
    <row r="26" spans="1:3">
      <c r="A26" s="1" t="str">
        <f>IF('INPUT '!A165="","",'INPUT '!A165)</f>
        <v/>
      </c>
      <c r="B26" s="1" t="str">
        <f>IF('INPUT '!B165="","",'INPUT '!B165)</f>
        <v/>
      </c>
      <c r="C26" s="105"/>
    </row>
    <row r="27" spans="1:3">
      <c r="A27" s="1" t="str">
        <f>IF('INPUT '!A166="","",'INPUT '!A166)</f>
        <v/>
      </c>
      <c r="B27" s="1" t="str">
        <f>IF('INPUT '!B166="","",'INPUT '!B166)</f>
        <v/>
      </c>
      <c r="C27" s="105"/>
    </row>
    <row r="28" spans="1:3">
      <c r="A28" s="1" t="str">
        <f>IF('INPUT '!A167="","",'INPUT '!A167)</f>
        <v/>
      </c>
      <c r="B28" s="1" t="str">
        <f>IF('INPUT '!B167="","",'INPUT '!B167)</f>
        <v/>
      </c>
      <c r="C28" s="105"/>
    </row>
    <row r="29" spans="1:3">
      <c r="A29" s="1" t="str">
        <f>IF('INPUT '!A168="","",'INPUT '!A168)</f>
        <v/>
      </c>
      <c r="B29" s="1" t="str">
        <f>IF('INPUT '!B168="","",'INPUT '!B168)</f>
        <v/>
      </c>
      <c r="C29" s="105"/>
    </row>
    <row r="30" spans="1:3">
      <c r="A30" s="1" t="str">
        <f>IF('INPUT '!A169="","",'INPUT '!A169)</f>
        <v/>
      </c>
      <c r="B30" s="1" t="str">
        <f>IF('INPUT '!B169="","",'INPUT '!B169)</f>
        <v/>
      </c>
      <c r="C30" s="105"/>
    </row>
    <row r="31" spans="1:3">
      <c r="A31" s="1" t="str">
        <f>IF('INPUT '!A170="","",'INPUT '!A170)</f>
        <v/>
      </c>
      <c r="B31" s="1" t="str">
        <f>IF('INPUT '!B170="","",'INPUT '!B170)</f>
        <v/>
      </c>
      <c r="C31" s="105"/>
    </row>
    <row r="32" spans="1:3">
      <c r="A32" t="s">
        <v>12</v>
      </c>
      <c r="B32">
        <f>SUM(B3:B31)</f>
        <v>42</v>
      </c>
      <c r="C32">
        <f>SUM(C3:C31)</f>
        <v>4</v>
      </c>
    </row>
  </sheetData>
  <sheetProtection password="F70E" sheet="1" objects="1" scenarios="1"/>
  <protectedRanges>
    <protectedRange sqref="A3:A4" name="Tender Nominated"/>
    <protectedRange sqref="C3:C31" name="ratings"/>
  </protectedRanges>
  <phoneticPr fontId="2" type="noConversion"/>
  <hyperlinks>
    <hyperlink ref="D1" location="'INPUT '!A1" display="Return to INPUT"/>
  </hyperlink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sheetPr codeName="Sheet6" enableFormatConditionsCalculation="0">
    <tabColor indexed="42"/>
  </sheetPr>
  <dimension ref="A1:J75"/>
  <sheetViews>
    <sheetView zoomScale="70" zoomScaleNormal="70" workbookViewId="0">
      <selection activeCell="E73" sqref="D10:E73"/>
    </sheetView>
  </sheetViews>
  <sheetFormatPr defaultRowHeight="12.75"/>
  <cols>
    <col min="1" max="1" width="23.7109375" customWidth="1"/>
    <col min="2" max="2" width="32.85546875" customWidth="1"/>
    <col min="3" max="3" width="17.28515625" customWidth="1"/>
    <col min="4" max="4" width="41.42578125" customWidth="1"/>
    <col min="5" max="5" width="18.85546875" customWidth="1"/>
    <col min="6" max="6" width="31.42578125" bestFit="1" customWidth="1"/>
    <col min="7" max="7" width="31.42578125" customWidth="1"/>
    <col min="8" max="8" width="11" customWidth="1"/>
    <col min="9" max="9" width="13" customWidth="1"/>
    <col min="10" max="10" width="35.42578125" bestFit="1" customWidth="1"/>
    <col min="11" max="11" width="28.5703125" customWidth="1"/>
  </cols>
  <sheetData>
    <row r="1" spans="1:10" ht="34.5">
      <c r="A1" s="91" t="str">
        <f>'INPUT '!B29</f>
        <v>ABC Construction (SP)</v>
      </c>
      <c r="D1" s="94" t="s">
        <v>110</v>
      </c>
      <c r="E1" s="4" t="s">
        <v>7</v>
      </c>
      <c r="F1" t="s">
        <v>101</v>
      </c>
      <c r="G1" t="s">
        <v>102</v>
      </c>
    </row>
    <row r="2" spans="1:10">
      <c r="E2" s="3">
        <v>0</v>
      </c>
      <c r="F2" t="s">
        <v>103</v>
      </c>
      <c r="G2" t="s">
        <v>106</v>
      </c>
    </row>
    <row r="3" spans="1:10" ht="14.25">
      <c r="A3" s="100" t="s">
        <v>9</v>
      </c>
      <c r="B3" s="100">
        <f>'INPUT '!B7</f>
        <v>3</v>
      </c>
      <c r="E3" s="3">
        <v>2</v>
      </c>
      <c r="F3" t="s">
        <v>104</v>
      </c>
      <c r="G3" t="s">
        <v>106</v>
      </c>
    </row>
    <row r="4" spans="1:10">
      <c r="E4">
        <v>5</v>
      </c>
      <c r="F4" t="s">
        <v>103</v>
      </c>
      <c r="G4" t="s">
        <v>107</v>
      </c>
    </row>
    <row r="5" spans="1:10">
      <c r="E5">
        <v>7</v>
      </c>
      <c r="F5" t="s">
        <v>104</v>
      </c>
      <c r="G5" t="s">
        <v>107</v>
      </c>
    </row>
    <row r="6" spans="1:10">
      <c r="E6">
        <v>10</v>
      </c>
      <c r="F6" t="s">
        <v>103</v>
      </c>
      <c r="G6" t="s">
        <v>105</v>
      </c>
    </row>
    <row r="7" spans="1:10" ht="15">
      <c r="D7" s="11"/>
      <c r="E7">
        <v>12</v>
      </c>
      <c r="F7" t="s">
        <v>104</v>
      </c>
      <c r="G7" t="s">
        <v>105</v>
      </c>
    </row>
    <row r="8" spans="1:10">
      <c r="A8" s="136" t="s">
        <v>0</v>
      </c>
      <c r="B8" s="137"/>
      <c r="C8" s="138"/>
      <c r="D8" s="133" t="s">
        <v>139</v>
      </c>
      <c r="E8" s="138"/>
      <c r="F8" s="133" t="s">
        <v>140</v>
      </c>
      <c r="G8" s="134"/>
      <c r="H8" s="135"/>
    </row>
    <row r="9" spans="1:10" ht="26.25" thickBot="1">
      <c r="A9" s="9" t="s">
        <v>1</v>
      </c>
      <c r="B9" s="9" t="s">
        <v>2</v>
      </c>
      <c r="C9" s="56" t="s">
        <v>137</v>
      </c>
      <c r="D9" s="56" t="s">
        <v>138</v>
      </c>
      <c r="E9" s="9" t="s">
        <v>100</v>
      </c>
      <c r="F9" s="9" t="s">
        <v>44</v>
      </c>
      <c r="G9" s="9" t="s">
        <v>4</v>
      </c>
      <c r="H9" s="9" t="s">
        <v>3</v>
      </c>
    </row>
    <row r="10" spans="1:10">
      <c r="A10" s="43" t="str">
        <f>IF('INPUT '!A66="","",'INPUT '!A66)</f>
        <v>Lower Subbase</v>
      </c>
      <c r="B10" s="30" t="str">
        <f>IF('INPUT '!B66="","",'INPUT '!B66)</f>
        <v>Pavement Type X1</v>
      </c>
      <c r="C10" s="30" t="s">
        <v>56</v>
      </c>
      <c r="D10" s="124" t="s">
        <v>146</v>
      </c>
      <c r="E10" s="124">
        <v>10</v>
      </c>
      <c r="F10" s="30">
        <f>IF('INPUT '!G66="","",'INPUT '!G66)</f>
        <v>13440.000000000002</v>
      </c>
      <c r="G10" s="59">
        <f t="shared" ref="G10:G73" si="0">IF(F10="","",F10/$F$74)</f>
        <v>0.15771969135316707</v>
      </c>
      <c r="H10" s="31">
        <f t="shared" ref="H10:H73" si="1">IF(G10="","",E10*G10)</f>
        <v>1.5771969135316708</v>
      </c>
    </row>
    <row r="11" spans="1:10">
      <c r="A11" s="44" t="str">
        <f>IF('INPUT '!A67="","",'INPUT '!A67)</f>
        <v/>
      </c>
      <c r="B11" s="21" t="str">
        <f>IF('INPUT '!B67="","",'INPUT '!B67)</f>
        <v>Pavement Type X2</v>
      </c>
      <c r="C11" s="21" t="str">
        <f>IF('INPUT '!C67="","",'INPUT '!C67)</f>
        <v>CL 4 Crushed Rock</v>
      </c>
      <c r="D11" s="119" t="s">
        <v>146</v>
      </c>
      <c r="E11" s="119">
        <v>10</v>
      </c>
      <c r="F11" s="21">
        <f>IF('INPUT '!G67="","",'INPUT '!G67)</f>
        <v>1344.0000000000002</v>
      </c>
      <c r="G11" s="60">
        <f t="shared" si="0"/>
        <v>1.5771969135316706E-2</v>
      </c>
      <c r="H11" s="32">
        <f t="shared" si="1"/>
        <v>0.15771969135316705</v>
      </c>
      <c r="J11" s="92"/>
    </row>
    <row r="12" spans="1:10">
      <c r="A12" s="44" t="str">
        <f>IF('INPUT '!A68="","",'INPUT '!A68)</f>
        <v/>
      </c>
      <c r="B12" s="21" t="str">
        <f>IF('INPUT '!B68="","",'INPUT '!B68)</f>
        <v>Pavement Type X3</v>
      </c>
      <c r="C12" s="21" t="str">
        <f>IF('INPUT '!C68="","",'INPUT '!C68)</f>
        <v>CL 4 Crushed Rock</v>
      </c>
      <c r="D12" s="119" t="s">
        <v>146</v>
      </c>
      <c r="E12" s="119">
        <v>10</v>
      </c>
      <c r="F12" s="21">
        <f>IF('INPUT '!G68="","",'INPUT '!G68)</f>
        <v>224.00000000000003</v>
      </c>
      <c r="G12" s="60">
        <f t="shared" si="0"/>
        <v>2.6286615225527845E-3</v>
      </c>
      <c r="H12" s="32">
        <f t="shared" si="1"/>
        <v>2.6286615225527846E-2</v>
      </c>
      <c r="J12" s="92"/>
    </row>
    <row r="13" spans="1:10">
      <c r="A13" s="44" t="str">
        <f>IF('INPUT '!A69="","",'INPUT '!A69)</f>
        <v/>
      </c>
      <c r="B13" s="21" t="str">
        <f>IF('INPUT '!B69="","",'INPUT '!B69)</f>
        <v>DSA 1</v>
      </c>
      <c r="C13" s="21" t="str">
        <f>IF('INPUT '!C69="","",'INPUT '!C69)</f>
        <v>CL 4 Crushed Rock</v>
      </c>
      <c r="D13" s="119" t="s">
        <v>146</v>
      </c>
      <c r="E13" s="119">
        <v>10</v>
      </c>
      <c r="F13" s="21">
        <f>IF('INPUT '!G69="","",'INPUT '!G69)</f>
        <v>4032.0000000000005</v>
      </c>
      <c r="G13" s="60">
        <f t="shared" si="0"/>
        <v>4.7315907405950118E-2</v>
      </c>
      <c r="H13" s="32">
        <f t="shared" si="1"/>
        <v>0.47315907405950119</v>
      </c>
      <c r="J13" s="57"/>
    </row>
    <row r="14" spans="1:10">
      <c r="A14" s="44" t="str">
        <f>IF('INPUT '!A70="","",'INPUT '!A70)</f>
        <v/>
      </c>
      <c r="B14" s="21" t="str">
        <f>IF('INPUT '!B70="","",'INPUT '!B70)</f>
        <v>DSA 2</v>
      </c>
      <c r="C14" s="21" t="str">
        <f>IF('INPUT '!C70="","",'INPUT '!C70)</f>
        <v>CL 4 Crushed Rock</v>
      </c>
      <c r="D14" s="119" t="s">
        <v>146</v>
      </c>
      <c r="E14" s="119">
        <v>10</v>
      </c>
      <c r="F14" s="21">
        <f>IF('INPUT '!G70="","",'INPUT '!G70)</f>
        <v>5600.0000000000009</v>
      </c>
      <c r="G14" s="60">
        <f t="shared" si="0"/>
        <v>6.5716538063819607E-2</v>
      </c>
      <c r="H14" s="32">
        <f t="shared" si="1"/>
        <v>0.65716538063819607</v>
      </c>
    </row>
    <row r="15" spans="1:10">
      <c r="A15" s="44" t="str">
        <f>IF('INPUT '!A71="","",'INPUT '!A71)</f>
        <v/>
      </c>
      <c r="B15" s="21" t="str">
        <f>IF('INPUT '!B71="","",'INPUT '!B71)</f>
        <v/>
      </c>
      <c r="C15" s="21" t="str">
        <f>IF('INPUT '!C71="","",'INPUT '!C71)</f>
        <v/>
      </c>
      <c r="D15" s="119"/>
      <c r="E15" s="119"/>
      <c r="F15" s="21" t="str">
        <f>IF('INPUT '!G71="","",'INPUT '!G71)</f>
        <v/>
      </c>
      <c r="G15" s="60" t="str">
        <f t="shared" si="0"/>
        <v/>
      </c>
      <c r="H15" s="32" t="str">
        <f t="shared" si="1"/>
        <v/>
      </c>
    </row>
    <row r="16" spans="1:10">
      <c r="A16" s="44" t="str">
        <f>IF('INPUT '!A72="","",'INPUT '!A72)</f>
        <v/>
      </c>
      <c r="B16" s="21" t="str">
        <f>IF('INPUT '!B72="","",'INPUT '!B72)</f>
        <v/>
      </c>
      <c r="C16" s="21" t="str">
        <f>IF('INPUT '!C72="","",'INPUT '!C72)</f>
        <v/>
      </c>
      <c r="D16" s="119"/>
      <c r="E16" s="119"/>
      <c r="F16" s="21" t="str">
        <f>IF('INPUT '!G72="","",'INPUT '!G72)</f>
        <v/>
      </c>
      <c r="G16" s="60" t="str">
        <f t="shared" si="0"/>
        <v/>
      </c>
      <c r="H16" s="32" t="str">
        <f t="shared" si="1"/>
        <v/>
      </c>
    </row>
    <row r="17" spans="1:8" ht="13.5" thickBot="1">
      <c r="A17" s="45" t="str">
        <f>IF('INPUT '!A73="","",'INPUT '!A73)</f>
        <v/>
      </c>
      <c r="B17" s="33" t="str">
        <f>IF('INPUT '!B73="","",'INPUT '!B73)</f>
        <v/>
      </c>
      <c r="C17" s="33" t="str">
        <f>IF('INPUT '!C73="","",'INPUT '!C73)</f>
        <v/>
      </c>
      <c r="D17" s="125"/>
      <c r="E17" s="125"/>
      <c r="F17" s="33" t="str">
        <f>IF('INPUT '!G73="","",'INPUT '!G73)</f>
        <v/>
      </c>
      <c r="G17" s="61" t="str">
        <f t="shared" si="0"/>
        <v/>
      </c>
      <c r="H17" s="34" t="str">
        <f t="shared" si="1"/>
        <v/>
      </c>
    </row>
    <row r="18" spans="1:8">
      <c r="A18" s="46" t="str">
        <f>IF('INPUT '!A74="","",'INPUT '!A74)</f>
        <v>Subbase</v>
      </c>
      <c r="B18" s="28" t="str">
        <f>IF('INPUT '!B74="","",'INPUT '!B74)</f>
        <v>Pavement Type X1</v>
      </c>
      <c r="C18" s="28" t="str">
        <f>IF('INPUT '!C74="","",'INPUT '!C74)</f>
        <v>CL 3 Crushed Rock</v>
      </c>
      <c r="D18" s="126" t="s">
        <v>146</v>
      </c>
      <c r="E18" s="126">
        <v>10</v>
      </c>
      <c r="F18" s="28">
        <f>IF('INPUT '!G74="","",'INPUT '!G74)</f>
        <v>17920</v>
      </c>
      <c r="G18" s="62">
        <f t="shared" si="0"/>
        <v>0.21029292180422271</v>
      </c>
      <c r="H18" s="28">
        <f t="shared" si="1"/>
        <v>2.102929218042227</v>
      </c>
    </row>
    <row r="19" spans="1:8">
      <c r="A19" s="44" t="str">
        <f>IF('INPUT '!A75="","",'INPUT '!A75)</f>
        <v/>
      </c>
      <c r="B19" s="21" t="str">
        <f>IF('INPUT '!B75="","",'INPUT '!B75)</f>
        <v>Pavement Type X2</v>
      </c>
      <c r="C19" s="21" t="str">
        <f>IF('INPUT '!C75="","",'INPUT '!C75)</f>
        <v>CL 3 Crushed Rock</v>
      </c>
      <c r="D19" s="119" t="s">
        <v>146</v>
      </c>
      <c r="E19" s="119">
        <v>10</v>
      </c>
      <c r="F19" s="21">
        <f>IF('INPUT '!G75="","",'INPUT '!G75)</f>
        <v>1008.0000000000001</v>
      </c>
      <c r="G19" s="60">
        <f t="shared" si="0"/>
        <v>1.182897685148753E-2</v>
      </c>
      <c r="H19" s="21">
        <f t="shared" si="1"/>
        <v>0.1182897685148753</v>
      </c>
    </row>
    <row r="20" spans="1:8">
      <c r="A20" s="44" t="str">
        <f>IF('INPUT '!A76="","",'INPUT '!A76)</f>
        <v/>
      </c>
      <c r="B20" s="21" t="str">
        <f>IF('INPUT '!B76="","",'INPUT '!B76)</f>
        <v>Pavement Type X3</v>
      </c>
      <c r="C20" s="21" t="str">
        <f>IF('INPUT '!C76="","",'INPUT '!C76)</f>
        <v>CL 3 Crushed Rock</v>
      </c>
      <c r="D20" s="119" t="s">
        <v>146</v>
      </c>
      <c r="E20" s="119">
        <v>10</v>
      </c>
      <c r="F20" s="21">
        <f>IF('INPUT '!G76="","",'INPUT '!G76)</f>
        <v>224.00000000000003</v>
      </c>
      <c r="G20" s="60">
        <f t="shared" si="0"/>
        <v>2.6286615225527845E-3</v>
      </c>
      <c r="H20" s="21">
        <f t="shared" si="1"/>
        <v>2.6286615225527846E-2</v>
      </c>
    </row>
    <row r="21" spans="1:8">
      <c r="A21" s="44" t="str">
        <f>IF('INPUT '!A77="","",'INPUT '!A77)</f>
        <v/>
      </c>
      <c r="B21" s="21" t="str">
        <f>IF('INPUT '!B77="","",'INPUT '!B77)</f>
        <v>Pavement Type X4</v>
      </c>
      <c r="C21" s="21" t="str">
        <f>IF('INPUT '!C77="","",'INPUT '!C77)</f>
        <v>CL 4 Crushed Rock</v>
      </c>
      <c r="D21" s="119" t="s">
        <v>146</v>
      </c>
      <c r="E21" s="119">
        <v>10</v>
      </c>
      <c r="F21" s="21">
        <f>IF('INPUT '!G77="","",'INPUT '!G77)</f>
        <v>896.00000000000011</v>
      </c>
      <c r="G21" s="60">
        <f t="shared" si="0"/>
        <v>1.0514646090211138E-2</v>
      </c>
      <c r="H21" s="21">
        <f t="shared" si="1"/>
        <v>0.10514646090211138</v>
      </c>
    </row>
    <row r="22" spans="1:8">
      <c r="A22" s="44" t="str">
        <f>IF('INPUT '!A78="","",'INPUT '!A78)</f>
        <v/>
      </c>
      <c r="B22" s="21" t="str">
        <f>IF('INPUT '!B78="","",'INPUT '!B78)</f>
        <v/>
      </c>
      <c r="C22" s="21" t="str">
        <f>IF('INPUT '!C78="","",'INPUT '!C78)</f>
        <v/>
      </c>
      <c r="D22" s="119"/>
      <c r="E22" s="119"/>
      <c r="F22" s="21" t="str">
        <f>IF('INPUT '!G78="","",'INPUT '!G78)</f>
        <v/>
      </c>
      <c r="G22" s="60" t="str">
        <f t="shared" si="0"/>
        <v/>
      </c>
      <c r="H22" s="21" t="str">
        <f t="shared" si="1"/>
        <v/>
      </c>
    </row>
    <row r="23" spans="1:8">
      <c r="A23" s="44" t="str">
        <f>IF('INPUT '!A79="","",'INPUT '!A79)</f>
        <v/>
      </c>
      <c r="B23" s="21" t="str">
        <f>IF('INPUT '!B79="","",'INPUT '!B79)</f>
        <v/>
      </c>
      <c r="C23" s="21" t="str">
        <f>IF('INPUT '!C79="","",'INPUT '!C79)</f>
        <v/>
      </c>
      <c r="D23" s="119"/>
      <c r="E23" s="119"/>
      <c r="F23" s="21" t="str">
        <f>IF('INPUT '!G79="","",'INPUT '!G79)</f>
        <v/>
      </c>
      <c r="G23" s="60" t="str">
        <f t="shared" si="0"/>
        <v/>
      </c>
      <c r="H23" s="21" t="str">
        <f t="shared" si="1"/>
        <v/>
      </c>
    </row>
    <row r="24" spans="1:8">
      <c r="A24" s="44" t="str">
        <f>IF('INPUT '!A80="","",'INPUT '!A80)</f>
        <v/>
      </c>
      <c r="B24" s="21" t="str">
        <f>IF('INPUT '!B80="","",'INPUT '!B80)</f>
        <v/>
      </c>
      <c r="C24" s="21" t="str">
        <f>IF('INPUT '!C80="","",'INPUT '!C80)</f>
        <v/>
      </c>
      <c r="D24" s="119"/>
      <c r="E24" s="119"/>
      <c r="F24" s="21" t="str">
        <f>IF('INPUT '!G80="","",'INPUT '!G80)</f>
        <v/>
      </c>
      <c r="G24" s="60" t="str">
        <f t="shared" si="0"/>
        <v/>
      </c>
      <c r="H24" s="21" t="str">
        <f t="shared" si="1"/>
        <v/>
      </c>
    </row>
    <row r="25" spans="1:8" ht="13.5" thickBot="1">
      <c r="A25" s="47" t="str">
        <f>IF('INPUT '!A81="","",'INPUT '!A81)</f>
        <v/>
      </c>
      <c r="B25" s="29" t="str">
        <f>IF('INPUT '!B81="","",'INPUT '!B81)</f>
        <v/>
      </c>
      <c r="C25" s="29" t="str">
        <f>IF('INPUT '!C81="","",'INPUT '!C81)</f>
        <v/>
      </c>
      <c r="D25" s="127"/>
      <c r="E25" s="127"/>
      <c r="F25" s="29" t="str">
        <f>IF('INPUT '!G81="","",'INPUT '!G81)</f>
        <v/>
      </c>
      <c r="G25" s="63" t="str">
        <f t="shared" si="0"/>
        <v/>
      </c>
      <c r="H25" s="29" t="str">
        <f t="shared" si="1"/>
        <v/>
      </c>
    </row>
    <row r="26" spans="1:8">
      <c r="A26" s="43" t="str">
        <f>IF('INPUT '!A82="","",'INPUT '!A82)</f>
        <v>Upper Subbase</v>
      </c>
      <c r="B26" s="30" t="str">
        <f>IF('INPUT '!B82="","",'INPUT '!B82)</f>
        <v>DSA 1</v>
      </c>
      <c r="C26" s="30" t="str">
        <f>IF('INPUT '!C82="","",'INPUT '!C82)</f>
        <v>CTCR/CTCC</v>
      </c>
      <c r="D26" s="124" t="s">
        <v>195</v>
      </c>
      <c r="E26" s="124">
        <v>10</v>
      </c>
      <c r="F26" s="30">
        <f>IF('INPUT '!G82="","",'INPUT '!G82)</f>
        <v>3024.0000000000005</v>
      </c>
      <c r="G26" s="59">
        <f t="shared" si="0"/>
        <v>3.5486930554462587E-2</v>
      </c>
      <c r="H26" s="31">
        <f t="shared" si="1"/>
        <v>0.35486930554462587</v>
      </c>
    </row>
    <row r="27" spans="1:8">
      <c r="A27" s="44" t="str">
        <f>IF('INPUT '!A83="","",'INPUT '!A83)</f>
        <v/>
      </c>
      <c r="B27" s="21" t="str">
        <f>IF('INPUT '!B83="","",'INPUT '!B83)</f>
        <v>DSA 2</v>
      </c>
      <c r="C27" s="21" t="str">
        <f>IF('INPUT '!C83="","",'INPUT '!C83)</f>
        <v>CTCR/CTCC</v>
      </c>
      <c r="D27" s="119" t="s">
        <v>195</v>
      </c>
      <c r="E27" s="119">
        <v>10</v>
      </c>
      <c r="F27" s="21">
        <f>IF('INPUT '!G83="","",'INPUT '!G83)</f>
        <v>4200</v>
      </c>
      <c r="G27" s="60">
        <f t="shared" si="0"/>
        <v>4.9287403547864699E-2</v>
      </c>
      <c r="H27" s="32">
        <f t="shared" si="1"/>
        <v>0.492874035478647</v>
      </c>
    </row>
    <row r="28" spans="1:8">
      <c r="A28" s="44" t="str">
        <f>IF('INPUT '!A84="","",'INPUT '!A84)</f>
        <v/>
      </c>
      <c r="B28" s="21" t="str">
        <f>IF('INPUT '!B84="","",'INPUT '!B84)</f>
        <v/>
      </c>
      <c r="C28" s="21" t="str">
        <f>IF('INPUT '!C84="","",'INPUT '!C84)</f>
        <v/>
      </c>
      <c r="D28" s="119"/>
      <c r="E28" s="119"/>
      <c r="F28" s="21" t="str">
        <f>IF('INPUT '!G84="","",'INPUT '!G84)</f>
        <v/>
      </c>
      <c r="G28" s="60" t="str">
        <f t="shared" si="0"/>
        <v/>
      </c>
      <c r="H28" s="32" t="str">
        <f t="shared" si="1"/>
        <v/>
      </c>
    </row>
    <row r="29" spans="1:8">
      <c r="A29" s="44" t="str">
        <f>IF('INPUT '!A85="","",'INPUT '!A85)</f>
        <v/>
      </c>
      <c r="B29" s="21" t="str">
        <f>IF('INPUT '!B85="","",'INPUT '!B85)</f>
        <v/>
      </c>
      <c r="C29" s="21" t="str">
        <f>IF('INPUT '!C85="","",'INPUT '!C85)</f>
        <v/>
      </c>
      <c r="D29" s="119"/>
      <c r="E29" s="119"/>
      <c r="F29" s="21" t="str">
        <f>IF('INPUT '!G85="","",'INPUT '!G85)</f>
        <v/>
      </c>
      <c r="G29" s="60" t="str">
        <f t="shared" si="0"/>
        <v/>
      </c>
      <c r="H29" s="32" t="str">
        <f t="shared" si="1"/>
        <v/>
      </c>
    </row>
    <row r="30" spans="1:8">
      <c r="A30" s="44" t="str">
        <f>IF('INPUT '!A86="","",'INPUT '!A86)</f>
        <v/>
      </c>
      <c r="B30" s="21" t="str">
        <f>IF('INPUT '!B86="","",'INPUT '!B86)</f>
        <v/>
      </c>
      <c r="C30" s="21" t="str">
        <f>IF('INPUT '!C86="","",'INPUT '!C86)</f>
        <v/>
      </c>
      <c r="D30" s="119"/>
      <c r="E30" s="119"/>
      <c r="F30" s="21" t="str">
        <f>IF('INPUT '!G86="","",'INPUT '!G86)</f>
        <v/>
      </c>
      <c r="G30" s="60" t="str">
        <f t="shared" si="0"/>
        <v/>
      </c>
      <c r="H30" s="32" t="str">
        <f t="shared" si="1"/>
        <v/>
      </c>
    </row>
    <row r="31" spans="1:8">
      <c r="A31" s="44" t="str">
        <f>IF('INPUT '!A87="","",'INPUT '!A87)</f>
        <v/>
      </c>
      <c r="B31" s="21" t="str">
        <f>IF('INPUT '!B87="","",'INPUT '!B87)</f>
        <v/>
      </c>
      <c r="C31" s="21" t="str">
        <f>IF('INPUT '!C87="","",'INPUT '!C87)</f>
        <v/>
      </c>
      <c r="D31" s="119"/>
      <c r="E31" s="119"/>
      <c r="F31" s="21" t="str">
        <f>IF('INPUT '!G87="","",'INPUT '!G87)</f>
        <v/>
      </c>
      <c r="G31" s="60" t="str">
        <f t="shared" si="0"/>
        <v/>
      </c>
      <c r="H31" s="32" t="str">
        <f t="shared" si="1"/>
        <v/>
      </c>
    </row>
    <row r="32" spans="1:8">
      <c r="A32" s="44" t="str">
        <f>IF('INPUT '!A88="","",'INPUT '!A88)</f>
        <v/>
      </c>
      <c r="B32" s="21" t="str">
        <f>IF('INPUT '!B88="","",'INPUT '!B88)</f>
        <v/>
      </c>
      <c r="C32" s="21" t="str">
        <f>IF('INPUT '!C88="","",'INPUT '!C88)</f>
        <v/>
      </c>
      <c r="D32" s="119"/>
      <c r="E32" s="119"/>
      <c r="F32" s="21" t="str">
        <f>IF('INPUT '!G88="","",'INPUT '!G88)</f>
        <v/>
      </c>
      <c r="G32" s="60" t="str">
        <f t="shared" si="0"/>
        <v/>
      </c>
      <c r="H32" s="32" t="str">
        <f t="shared" si="1"/>
        <v/>
      </c>
    </row>
    <row r="33" spans="1:8" ht="13.5" thickBot="1">
      <c r="A33" s="45" t="str">
        <f>IF('INPUT '!A89="","",'INPUT '!A89)</f>
        <v/>
      </c>
      <c r="B33" s="33" t="str">
        <f>IF('INPUT '!B89="","",'INPUT '!B89)</f>
        <v/>
      </c>
      <c r="C33" s="33" t="str">
        <f>IF('INPUT '!C89="","",'INPUT '!C89)</f>
        <v/>
      </c>
      <c r="D33" s="125"/>
      <c r="E33" s="125"/>
      <c r="F33" s="33" t="str">
        <f>IF('INPUT '!G89="","",'INPUT '!G89)</f>
        <v/>
      </c>
      <c r="G33" s="61" t="str">
        <f t="shared" si="0"/>
        <v/>
      </c>
      <c r="H33" s="34" t="str">
        <f t="shared" si="1"/>
        <v/>
      </c>
    </row>
    <row r="34" spans="1:8">
      <c r="A34" s="46" t="str">
        <f>IF('INPUT '!A90="","",'INPUT '!A90)</f>
        <v>Basecourse</v>
      </c>
      <c r="B34" s="28" t="str">
        <f>IF('INPUT '!B90="","",'INPUT '!B90)</f>
        <v>Pavement Type X1</v>
      </c>
      <c r="C34" s="28" t="str">
        <f>IF('INPUT '!C90="","",'INPUT '!C90)</f>
        <v>CL 1 Crushed Rock</v>
      </c>
      <c r="D34" s="126" t="s">
        <v>192</v>
      </c>
      <c r="E34" s="126">
        <v>0</v>
      </c>
      <c r="F34" s="28">
        <f>IF('INPUT '!G90="","",'INPUT '!G90)</f>
        <v>17920</v>
      </c>
      <c r="G34" s="62">
        <f t="shared" si="0"/>
        <v>0.21029292180422271</v>
      </c>
      <c r="H34" s="28">
        <f t="shared" si="1"/>
        <v>0</v>
      </c>
    </row>
    <row r="35" spans="1:8">
      <c r="A35" s="44" t="str">
        <f>IF('INPUT '!A91="","",'INPUT '!A91)</f>
        <v/>
      </c>
      <c r="B35" s="21" t="str">
        <f>IF('INPUT '!B91="","",'INPUT '!B91)</f>
        <v>Pavement Type X2</v>
      </c>
      <c r="C35" s="21" t="str">
        <f>IF('INPUT '!C91="","",'INPUT '!C91)</f>
        <v>CL 1 Crushed Rock</v>
      </c>
      <c r="D35" s="126" t="s">
        <v>192</v>
      </c>
      <c r="E35" s="119">
        <v>0</v>
      </c>
      <c r="F35" s="21">
        <f>IF('INPUT '!G91="","",'INPUT '!G91)</f>
        <v>672.00000000000011</v>
      </c>
      <c r="G35" s="60">
        <f t="shared" si="0"/>
        <v>7.885984567658353E-3</v>
      </c>
      <c r="H35" s="21">
        <f t="shared" si="1"/>
        <v>0</v>
      </c>
    </row>
    <row r="36" spans="1:8">
      <c r="A36" s="44" t="str">
        <f>IF('INPUT '!A92="","",'INPUT '!A92)</f>
        <v/>
      </c>
      <c r="B36" s="21" t="str">
        <f>IF('INPUT '!B92="","",'INPUT '!B92)</f>
        <v>Pavement Type X3</v>
      </c>
      <c r="C36" s="21" t="str">
        <f>IF('INPUT '!C92="","",'INPUT '!C92)</f>
        <v>CL 2 Crushed Rock</v>
      </c>
      <c r="D36" s="119" t="s">
        <v>146</v>
      </c>
      <c r="E36" s="119">
        <v>10</v>
      </c>
      <c r="F36" s="21">
        <f>IF('INPUT '!G92="","",'INPUT '!G92)</f>
        <v>224.00000000000003</v>
      </c>
      <c r="G36" s="60">
        <f t="shared" si="0"/>
        <v>2.6286615225527845E-3</v>
      </c>
      <c r="H36" s="21">
        <f t="shared" si="1"/>
        <v>2.6286615225527846E-2</v>
      </c>
    </row>
    <row r="37" spans="1:8">
      <c r="A37" s="44" t="str">
        <f>IF('INPUT '!A93="","",'INPUT '!A93)</f>
        <v/>
      </c>
      <c r="B37" s="21" t="str">
        <f>IF('INPUT '!B93="","",'INPUT '!B93)</f>
        <v>Pavement Type X4</v>
      </c>
      <c r="C37" s="21" t="str">
        <f>IF('INPUT '!C93="","",'INPUT '!C93)</f>
        <v>CL 3 Crushed Rock</v>
      </c>
      <c r="D37" s="119" t="s">
        <v>146</v>
      </c>
      <c r="E37" s="119">
        <v>10</v>
      </c>
      <c r="F37" s="21">
        <f>IF('INPUT '!G93="","",'INPUT '!G93)</f>
        <v>1344.0000000000002</v>
      </c>
      <c r="G37" s="60">
        <f t="shared" si="0"/>
        <v>1.5771969135316706E-2</v>
      </c>
      <c r="H37" s="21">
        <f t="shared" si="1"/>
        <v>0.15771969135316705</v>
      </c>
    </row>
    <row r="38" spans="1:8">
      <c r="A38" s="44" t="str">
        <f>IF('INPUT '!A94="","",'INPUT '!A94)</f>
        <v/>
      </c>
      <c r="B38" s="21" t="str">
        <f>IF('INPUT '!B94="","",'INPUT '!B94)</f>
        <v>DSA 1</v>
      </c>
      <c r="C38" s="21" t="str">
        <f>IF('INPUT '!C94="","",'INPUT '!C94)</f>
        <v>20mm SF Asphalt</v>
      </c>
      <c r="D38" s="119" t="s">
        <v>194</v>
      </c>
      <c r="E38" s="119">
        <v>14</v>
      </c>
      <c r="F38" s="21">
        <f>IF('INPUT '!G94="","",'INPUT '!G94)</f>
        <v>1620</v>
      </c>
      <c r="G38" s="60">
        <f t="shared" si="0"/>
        <v>1.9010855654176383E-2</v>
      </c>
      <c r="H38" s="21">
        <f t="shared" si="1"/>
        <v>0.26615197915846939</v>
      </c>
    </row>
    <row r="39" spans="1:8">
      <c r="A39" s="44" t="str">
        <f>IF('INPUT '!A95="","",'INPUT '!A95)</f>
        <v/>
      </c>
      <c r="B39" s="21" t="str">
        <f>IF('INPUT '!B95="","",'INPUT '!B95)</f>
        <v>DSA 2</v>
      </c>
      <c r="C39" s="21" t="str">
        <f>IF('INPUT '!C95="","",'INPUT '!C95)</f>
        <v>20mm SF Asphalt</v>
      </c>
      <c r="D39" s="119" t="s">
        <v>194</v>
      </c>
      <c r="E39" s="119">
        <v>14</v>
      </c>
      <c r="F39" s="21">
        <f>IF('INPUT '!G95="","",'INPUT '!G95)</f>
        <v>2250</v>
      </c>
      <c r="G39" s="60">
        <f t="shared" si="0"/>
        <v>2.6403966186356088E-2</v>
      </c>
      <c r="H39" s="21">
        <f t="shared" si="1"/>
        <v>0.36965552660898521</v>
      </c>
    </row>
    <row r="40" spans="1:8">
      <c r="A40" s="44" t="str">
        <f>IF('INPUT '!A96="","",'INPUT '!A96)</f>
        <v/>
      </c>
      <c r="B40" s="21" t="str">
        <f>IF('INPUT '!B96="","",'INPUT '!B96)</f>
        <v/>
      </c>
      <c r="C40" s="21" t="str">
        <f>IF('INPUT '!C96="","",'INPUT '!C96)</f>
        <v/>
      </c>
      <c r="D40" s="119"/>
      <c r="E40" s="119"/>
      <c r="F40" s="21" t="str">
        <f>IF('INPUT '!G96="","",'INPUT '!G96)</f>
        <v/>
      </c>
      <c r="G40" s="60" t="str">
        <f t="shared" si="0"/>
        <v/>
      </c>
      <c r="H40" s="21" t="str">
        <f t="shared" si="1"/>
        <v/>
      </c>
    </row>
    <row r="41" spans="1:8" ht="13.5" thickBot="1">
      <c r="A41" s="47" t="str">
        <f>IF('INPUT '!A97="","",'INPUT '!A97)</f>
        <v/>
      </c>
      <c r="B41" s="29" t="str">
        <f>IF('INPUT '!B97="","",'INPUT '!B97)</f>
        <v/>
      </c>
      <c r="C41" s="29" t="str">
        <f>IF('INPUT '!C97="","",'INPUT '!C97)</f>
        <v/>
      </c>
      <c r="D41" s="127"/>
      <c r="E41" s="127"/>
      <c r="F41" s="29" t="str">
        <f>IF('INPUT '!G97="","",'INPUT '!G97)</f>
        <v/>
      </c>
      <c r="G41" s="63" t="str">
        <f t="shared" si="0"/>
        <v/>
      </c>
      <c r="H41" s="29" t="str">
        <f t="shared" si="1"/>
        <v/>
      </c>
    </row>
    <row r="42" spans="1:8">
      <c r="A42" s="43" t="str">
        <f>IF('INPUT '!A98="","",'INPUT '!A98)</f>
        <v>Intermediate Course 2</v>
      </c>
      <c r="B42" s="30" t="str">
        <f>IF('INPUT '!B98="","",'INPUT '!B98)</f>
        <v>DSA 1</v>
      </c>
      <c r="C42" s="30" t="str">
        <f>IF('INPUT '!C98="","",'INPUT '!C98)</f>
        <v>20mm SI Asphalt</v>
      </c>
      <c r="D42" s="124" t="s">
        <v>194</v>
      </c>
      <c r="E42" s="124">
        <v>14</v>
      </c>
      <c r="F42" s="30">
        <f>IF('INPUT '!G98="","",'INPUT '!G98)</f>
        <v>1944</v>
      </c>
      <c r="G42" s="59">
        <f t="shared" si="0"/>
        <v>2.281302678501166E-2</v>
      </c>
      <c r="H42" s="31">
        <f t="shared" si="1"/>
        <v>0.31938237499016325</v>
      </c>
    </row>
    <row r="43" spans="1:8">
      <c r="A43" s="44" t="str">
        <f>IF('INPUT '!A99="","",'INPUT '!A99)</f>
        <v/>
      </c>
      <c r="B43" s="21" t="str">
        <f>IF('INPUT '!B99="","",'INPUT '!B99)</f>
        <v>DSA 2</v>
      </c>
      <c r="C43" s="21" t="str">
        <f>IF('INPUT '!C99="","",'INPUT '!C99)</f>
        <v>20mm SI Asphalt</v>
      </c>
      <c r="D43" s="119" t="s">
        <v>194</v>
      </c>
      <c r="E43" s="119">
        <v>14</v>
      </c>
      <c r="F43" s="21">
        <f>IF('INPUT '!G99="","",'INPUT '!G99)</f>
        <v>2100</v>
      </c>
      <c r="G43" s="60">
        <f t="shared" si="0"/>
        <v>2.4643701773932349E-2</v>
      </c>
      <c r="H43" s="32">
        <f t="shared" si="1"/>
        <v>0.34501182483505288</v>
      </c>
    </row>
    <row r="44" spans="1:8">
      <c r="A44" s="44" t="str">
        <f>IF('INPUT '!A100="","",'INPUT '!A100)</f>
        <v/>
      </c>
      <c r="B44" s="21" t="str">
        <f>IF('INPUT '!B100="","",'INPUT '!B100)</f>
        <v/>
      </c>
      <c r="C44" s="21" t="str">
        <f>IF('INPUT '!C100="","",'INPUT '!C100)</f>
        <v/>
      </c>
      <c r="D44" s="119"/>
      <c r="E44" s="119"/>
      <c r="F44" s="21" t="str">
        <f>IF('INPUT '!G100="","",'INPUT '!G100)</f>
        <v/>
      </c>
      <c r="G44" s="60" t="str">
        <f t="shared" si="0"/>
        <v/>
      </c>
      <c r="H44" s="32" t="str">
        <f t="shared" si="1"/>
        <v/>
      </c>
    </row>
    <row r="45" spans="1:8">
      <c r="A45" s="44" t="str">
        <f>IF('INPUT '!A101="","",'INPUT '!A101)</f>
        <v/>
      </c>
      <c r="B45" s="21" t="str">
        <f>IF('INPUT '!B101="","",'INPUT '!B101)</f>
        <v/>
      </c>
      <c r="C45" s="21" t="str">
        <f>IF('INPUT '!C101="","",'INPUT '!C101)</f>
        <v/>
      </c>
      <c r="D45" s="119"/>
      <c r="E45" s="119"/>
      <c r="F45" s="21" t="str">
        <f>IF('INPUT '!G101="","",'INPUT '!G101)</f>
        <v/>
      </c>
      <c r="G45" s="60" t="str">
        <f t="shared" si="0"/>
        <v/>
      </c>
      <c r="H45" s="32" t="str">
        <f t="shared" si="1"/>
        <v/>
      </c>
    </row>
    <row r="46" spans="1:8">
      <c r="A46" s="44" t="str">
        <f>IF('INPUT '!A102="","",'INPUT '!A102)</f>
        <v/>
      </c>
      <c r="B46" s="21" t="str">
        <f>IF('INPUT '!B102="","",'INPUT '!B102)</f>
        <v/>
      </c>
      <c r="C46" s="21" t="str">
        <f>IF('INPUT '!C102="","",'INPUT '!C102)</f>
        <v/>
      </c>
      <c r="D46" s="119"/>
      <c r="E46" s="119"/>
      <c r="F46" s="21" t="str">
        <f>IF('INPUT '!G102="","",'INPUT '!G102)</f>
        <v/>
      </c>
      <c r="G46" s="60" t="str">
        <f t="shared" si="0"/>
        <v/>
      </c>
      <c r="H46" s="32" t="str">
        <f t="shared" si="1"/>
        <v/>
      </c>
    </row>
    <row r="47" spans="1:8">
      <c r="A47" s="44" t="str">
        <f>IF('INPUT '!A103="","",'INPUT '!A103)</f>
        <v/>
      </c>
      <c r="B47" s="21" t="str">
        <f>IF('INPUT '!B103="","",'INPUT '!B103)</f>
        <v/>
      </c>
      <c r="C47" s="21" t="str">
        <f>IF('INPUT '!C103="","",'INPUT '!C103)</f>
        <v/>
      </c>
      <c r="D47" s="119"/>
      <c r="E47" s="119"/>
      <c r="F47" s="21" t="str">
        <f>IF('INPUT '!G103="","",'INPUT '!G103)</f>
        <v/>
      </c>
      <c r="G47" s="60" t="str">
        <f t="shared" si="0"/>
        <v/>
      </c>
      <c r="H47" s="32" t="str">
        <f t="shared" si="1"/>
        <v/>
      </c>
    </row>
    <row r="48" spans="1:8">
      <c r="A48" s="44" t="str">
        <f>IF('INPUT '!A104="","",'INPUT '!A104)</f>
        <v/>
      </c>
      <c r="B48" s="21" t="str">
        <f>IF('INPUT '!B104="","",'INPUT '!B104)</f>
        <v/>
      </c>
      <c r="C48" s="21" t="str">
        <f>IF('INPUT '!C104="","",'INPUT '!C104)</f>
        <v/>
      </c>
      <c r="D48" s="119"/>
      <c r="E48" s="119"/>
      <c r="F48" s="21" t="str">
        <f>IF('INPUT '!G104="","",'INPUT '!G104)</f>
        <v/>
      </c>
      <c r="G48" s="60" t="str">
        <f t="shared" si="0"/>
        <v/>
      </c>
      <c r="H48" s="32" t="str">
        <f t="shared" si="1"/>
        <v/>
      </c>
    </row>
    <row r="49" spans="1:8" ht="13.5" thickBot="1">
      <c r="A49" s="45" t="str">
        <f>IF('INPUT '!A105="","",'INPUT '!A105)</f>
        <v/>
      </c>
      <c r="B49" s="33" t="str">
        <f>IF('INPUT '!B105="","",'INPUT '!B105)</f>
        <v/>
      </c>
      <c r="C49" s="33" t="str">
        <f>IF('INPUT '!C105="","",'INPUT '!C105)</f>
        <v/>
      </c>
      <c r="D49" s="125"/>
      <c r="E49" s="125"/>
      <c r="F49" s="33" t="str">
        <f>IF('INPUT '!G105="","",'INPUT '!G105)</f>
        <v/>
      </c>
      <c r="G49" s="61" t="str">
        <f t="shared" si="0"/>
        <v/>
      </c>
      <c r="H49" s="34" t="str">
        <f t="shared" si="1"/>
        <v/>
      </c>
    </row>
    <row r="50" spans="1:8">
      <c r="A50" s="46" t="str">
        <f>IF('INPUT '!A106="","",'INPUT '!A106)</f>
        <v>Intermediate Course 1</v>
      </c>
      <c r="B50" s="28" t="str">
        <f>IF('INPUT '!B106="","",'INPUT '!B106)</f>
        <v>DSA 2</v>
      </c>
      <c r="C50" s="28" t="str">
        <f>IF('INPUT '!C106="","",'INPUT '!C106)</f>
        <v>20mm SI Asphalt</v>
      </c>
      <c r="D50" s="126" t="s">
        <v>194</v>
      </c>
      <c r="E50" s="126">
        <v>14</v>
      </c>
      <c r="F50" s="28">
        <f>IF('INPUT '!G106="","",'INPUT '!G106)</f>
        <v>1500</v>
      </c>
      <c r="G50" s="62">
        <f t="shared" si="0"/>
        <v>1.7602644124237392E-2</v>
      </c>
      <c r="H50" s="28">
        <f t="shared" si="1"/>
        <v>0.24643701773932347</v>
      </c>
    </row>
    <row r="51" spans="1:8">
      <c r="A51" s="44" t="str">
        <f>IF('INPUT '!A107="","",'INPUT '!A107)</f>
        <v/>
      </c>
      <c r="B51" s="21" t="str">
        <f>IF('INPUT '!B107="","",'INPUT '!B107)</f>
        <v/>
      </c>
      <c r="C51" s="21" t="str">
        <f>IF('INPUT '!C107="","",'INPUT '!C107)</f>
        <v/>
      </c>
      <c r="D51" s="119"/>
      <c r="E51" s="119"/>
      <c r="F51" s="21" t="str">
        <f>IF('INPUT '!G107="","",'INPUT '!G107)</f>
        <v/>
      </c>
      <c r="G51" s="60" t="str">
        <f t="shared" si="0"/>
        <v/>
      </c>
      <c r="H51" s="21" t="str">
        <f t="shared" si="1"/>
        <v/>
      </c>
    </row>
    <row r="52" spans="1:8">
      <c r="A52" s="44" t="str">
        <f>IF('INPUT '!A108="","",'INPUT '!A108)</f>
        <v/>
      </c>
      <c r="B52" s="21" t="str">
        <f>IF('INPUT '!B108="","",'INPUT '!B108)</f>
        <v/>
      </c>
      <c r="C52" s="21" t="str">
        <f>IF('INPUT '!C108="","",'INPUT '!C108)</f>
        <v/>
      </c>
      <c r="D52" s="119"/>
      <c r="E52" s="119"/>
      <c r="F52" s="21" t="str">
        <f>IF('INPUT '!G108="","",'INPUT '!G108)</f>
        <v/>
      </c>
      <c r="G52" s="60" t="str">
        <f t="shared" si="0"/>
        <v/>
      </c>
      <c r="H52" s="21" t="str">
        <f t="shared" si="1"/>
        <v/>
      </c>
    </row>
    <row r="53" spans="1:8">
      <c r="A53" s="44" t="str">
        <f>IF('INPUT '!A109="","",'INPUT '!A109)</f>
        <v/>
      </c>
      <c r="B53" s="21" t="str">
        <f>IF('INPUT '!B109="","",'INPUT '!B109)</f>
        <v/>
      </c>
      <c r="C53" s="21" t="str">
        <f>IF('INPUT '!C109="","",'INPUT '!C109)</f>
        <v/>
      </c>
      <c r="D53" s="119"/>
      <c r="E53" s="119"/>
      <c r="F53" s="21" t="str">
        <f>IF('INPUT '!G109="","",'INPUT '!G109)</f>
        <v/>
      </c>
      <c r="G53" s="60" t="str">
        <f t="shared" si="0"/>
        <v/>
      </c>
      <c r="H53" s="21" t="str">
        <f t="shared" si="1"/>
        <v/>
      </c>
    </row>
    <row r="54" spans="1:8">
      <c r="A54" s="44" t="str">
        <f>IF('INPUT '!A110="","",'INPUT '!A110)</f>
        <v/>
      </c>
      <c r="B54" s="21" t="str">
        <f>IF('INPUT '!B110="","",'INPUT '!B110)</f>
        <v/>
      </c>
      <c r="C54" s="21" t="str">
        <f>IF('INPUT '!C110="","",'INPUT '!C110)</f>
        <v/>
      </c>
      <c r="D54" s="119"/>
      <c r="E54" s="119"/>
      <c r="F54" s="21" t="str">
        <f>IF('INPUT '!G110="","",'INPUT '!G110)</f>
        <v/>
      </c>
      <c r="G54" s="60" t="str">
        <f t="shared" si="0"/>
        <v/>
      </c>
      <c r="H54" s="21" t="str">
        <f t="shared" si="1"/>
        <v/>
      </c>
    </row>
    <row r="55" spans="1:8">
      <c r="A55" s="44" t="str">
        <f>IF('INPUT '!A111="","",'INPUT '!A111)</f>
        <v/>
      </c>
      <c r="B55" s="21" t="str">
        <f>IF('INPUT '!B111="","",'INPUT '!B111)</f>
        <v/>
      </c>
      <c r="C55" s="21" t="str">
        <f>IF('INPUT '!C111="","",'INPUT '!C111)</f>
        <v/>
      </c>
      <c r="D55" s="119"/>
      <c r="E55" s="119"/>
      <c r="F55" s="21" t="str">
        <f>IF('INPUT '!G111="","",'INPUT '!G111)</f>
        <v/>
      </c>
      <c r="G55" s="60" t="str">
        <f t="shared" si="0"/>
        <v/>
      </c>
      <c r="H55" s="21" t="str">
        <f t="shared" si="1"/>
        <v/>
      </c>
    </row>
    <row r="56" spans="1:8">
      <c r="A56" s="44" t="str">
        <f>IF('INPUT '!A112="","",'INPUT '!A112)</f>
        <v/>
      </c>
      <c r="B56" s="21" t="str">
        <f>IF('INPUT '!B112="","",'INPUT '!B112)</f>
        <v/>
      </c>
      <c r="C56" s="21" t="str">
        <f>IF('INPUT '!C112="","",'INPUT '!C112)</f>
        <v/>
      </c>
      <c r="D56" s="119"/>
      <c r="E56" s="119"/>
      <c r="F56" s="21" t="str">
        <f>IF('INPUT '!G112="","",'INPUT '!G112)</f>
        <v/>
      </c>
      <c r="G56" s="60" t="str">
        <f t="shared" si="0"/>
        <v/>
      </c>
      <c r="H56" s="21" t="str">
        <f t="shared" si="1"/>
        <v/>
      </c>
    </row>
    <row r="57" spans="1:8" ht="13.5" thickBot="1">
      <c r="A57" s="47" t="str">
        <f>IF('INPUT '!A113="","",'INPUT '!A113)</f>
        <v/>
      </c>
      <c r="B57" s="29" t="str">
        <f>IF('INPUT '!B113="","",'INPUT '!B113)</f>
        <v/>
      </c>
      <c r="C57" s="29" t="str">
        <f>IF('INPUT '!C113="","",'INPUT '!C113)</f>
        <v/>
      </c>
      <c r="D57" s="127"/>
      <c r="E57" s="127"/>
      <c r="F57" s="29" t="str">
        <f>IF('INPUT '!G113="","",'INPUT '!G113)</f>
        <v/>
      </c>
      <c r="G57" s="63" t="str">
        <f t="shared" si="0"/>
        <v/>
      </c>
      <c r="H57" s="5" t="str">
        <f t="shared" si="1"/>
        <v/>
      </c>
    </row>
    <row r="58" spans="1:8">
      <c r="A58" s="43" t="str">
        <f>IF('INPUT '!A114="","",'INPUT '!A114)</f>
        <v>Wearing Course</v>
      </c>
      <c r="B58" s="30" t="str">
        <f>IF('INPUT '!B114="","",'INPUT '!B114)</f>
        <v>DSA 1</v>
      </c>
      <c r="C58" s="30" t="str">
        <f>IF('INPUT '!C114="","",'INPUT '!C114)</f>
        <v>16mm V Asphalt</v>
      </c>
      <c r="D58" s="124" t="s">
        <v>104</v>
      </c>
      <c r="E58" s="124">
        <v>2</v>
      </c>
      <c r="F58" s="30">
        <f>IF('INPUT '!G114="","",'INPUT '!G114)</f>
        <v>1296</v>
      </c>
      <c r="G58" s="59">
        <f t="shared" si="0"/>
        <v>1.5208684523341107E-2</v>
      </c>
      <c r="H58" s="31">
        <f t="shared" si="1"/>
        <v>3.0417369046682213E-2</v>
      </c>
    </row>
    <row r="59" spans="1:8">
      <c r="A59" s="44" t="str">
        <f>IF('INPUT '!A115="","",'INPUT '!A115)</f>
        <v/>
      </c>
      <c r="B59" s="21" t="str">
        <f>IF('INPUT '!B115="","",'INPUT '!B115)</f>
        <v>DSA 2</v>
      </c>
      <c r="C59" s="21" t="str">
        <f>IF('INPUT '!C115="","",'INPUT '!C115)</f>
        <v>16mm V Asphalt</v>
      </c>
      <c r="D59" s="119" t="s">
        <v>104</v>
      </c>
      <c r="E59" s="119">
        <v>2</v>
      </c>
      <c r="F59" s="21">
        <f>IF('INPUT '!G115="","",'INPUT '!G115)</f>
        <v>1800</v>
      </c>
      <c r="G59" s="60">
        <f t="shared" si="0"/>
        <v>2.1123172949084872E-2</v>
      </c>
      <c r="H59" s="32">
        <f t="shared" si="1"/>
        <v>4.2246345898169745E-2</v>
      </c>
    </row>
    <row r="60" spans="1:8">
      <c r="A60" s="44" t="str">
        <f>IF('INPUT '!A116="","",'INPUT '!A116)</f>
        <v/>
      </c>
      <c r="B60" s="21" t="str">
        <f>IF('INPUT '!B116="","",'INPUT '!B116)</f>
        <v/>
      </c>
      <c r="C60" s="21" t="str">
        <f>IF('INPUT '!C116="","",'INPUT '!C116)</f>
        <v/>
      </c>
      <c r="D60" s="119"/>
      <c r="E60" s="119"/>
      <c r="F60" s="21" t="str">
        <f>IF('INPUT '!G116="","",'INPUT '!G116)</f>
        <v/>
      </c>
      <c r="G60" s="60" t="str">
        <f t="shared" si="0"/>
        <v/>
      </c>
      <c r="H60" s="32" t="str">
        <f t="shared" si="1"/>
        <v/>
      </c>
    </row>
    <row r="61" spans="1:8">
      <c r="A61" s="44" t="str">
        <f>IF('INPUT '!A117="","",'INPUT '!A117)</f>
        <v/>
      </c>
      <c r="B61" s="21" t="str">
        <f>IF('INPUT '!B117="","",'INPUT '!B117)</f>
        <v/>
      </c>
      <c r="C61" s="21" t="str">
        <f>IF('INPUT '!C117="","",'INPUT '!C117)</f>
        <v/>
      </c>
      <c r="D61" s="119"/>
      <c r="E61" s="119"/>
      <c r="F61" s="21" t="str">
        <f>IF('INPUT '!G117="","",'INPUT '!G117)</f>
        <v/>
      </c>
      <c r="G61" s="60" t="str">
        <f t="shared" si="0"/>
        <v/>
      </c>
      <c r="H61" s="32" t="str">
        <f t="shared" si="1"/>
        <v/>
      </c>
    </row>
    <row r="62" spans="1:8">
      <c r="A62" s="44" t="str">
        <f>IF('INPUT '!A118="","",'INPUT '!A118)</f>
        <v/>
      </c>
      <c r="B62" s="21" t="str">
        <f>IF('INPUT '!B118="","",'INPUT '!B118)</f>
        <v/>
      </c>
      <c r="C62" s="21" t="str">
        <f>IF('INPUT '!C118="","",'INPUT '!C118)</f>
        <v/>
      </c>
      <c r="D62" s="119"/>
      <c r="E62" s="119"/>
      <c r="F62" s="21" t="str">
        <f>IF('INPUT '!G118="","",'INPUT '!G118)</f>
        <v/>
      </c>
      <c r="G62" s="60" t="str">
        <f t="shared" si="0"/>
        <v/>
      </c>
      <c r="H62" s="32" t="str">
        <f t="shared" si="1"/>
        <v/>
      </c>
    </row>
    <row r="63" spans="1:8">
      <c r="A63" s="44" t="str">
        <f>IF('INPUT '!A119="","",'INPUT '!A119)</f>
        <v/>
      </c>
      <c r="B63" s="21" t="str">
        <f>IF('INPUT '!B119="","",'INPUT '!B119)</f>
        <v/>
      </c>
      <c r="C63" s="21" t="str">
        <f>IF('INPUT '!C119="","",'INPUT '!C119)</f>
        <v/>
      </c>
      <c r="D63" s="119"/>
      <c r="E63" s="119"/>
      <c r="F63" s="21" t="str">
        <f>IF('INPUT '!G119="","",'INPUT '!G119)</f>
        <v/>
      </c>
      <c r="G63" s="60" t="str">
        <f t="shared" si="0"/>
        <v/>
      </c>
      <c r="H63" s="32" t="str">
        <f t="shared" si="1"/>
        <v/>
      </c>
    </row>
    <row r="64" spans="1:8">
      <c r="A64" s="44" t="str">
        <f>IF('INPUT '!A120="","",'INPUT '!A120)</f>
        <v/>
      </c>
      <c r="B64" s="21" t="str">
        <f>IF('INPUT '!B120="","",'INPUT '!B120)</f>
        <v/>
      </c>
      <c r="C64" s="21" t="str">
        <f>IF('INPUT '!C120="","",'INPUT '!C120)</f>
        <v/>
      </c>
      <c r="D64" s="119"/>
      <c r="E64" s="119"/>
      <c r="F64" s="21" t="str">
        <f>IF('INPUT '!G120="","",'INPUT '!G120)</f>
        <v/>
      </c>
      <c r="G64" s="60" t="str">
        <f t="shared" si="0"/>
        <v/>
      </c>
      <c r="H64" s="32" t="str">
        <f t="shared" si="1"/>
        <v/>
      </c>
    </row>
    <row r="65" spans="1:8" ht="13.5" thickBot="1">
      <c r="A65" s="45" t="str">
        <f>IF('INPUT '!A121="","",'INPUT '!A121)</f>
        <v/>
      </c>
      <c r="B65" s="33" t="str">
        <f>IF('INPUT '!B121="","",'INPUT '!B121)</f>
        <v/>
      </c>
      <c r="C65" s="33" t="str">
        <f>IF('INPUT '!C121="","",'INPUT '!C121)</f>
        <v/>
      </c>
      <c r="D65" s="125"/>
      <c r="E65" s="125"/>
      <c r="F65" s="33" t="str">
        <f>IF('INPUT '!G121="","",'INPUT '!G121)</f>
        <v/>
      </c>
      <c r="G65" s="61" t="str">
        <f t="shared" si="0"/>
        <v/>
      </c>
      <c r="H65" s="35" t="str">
        <f t="shared" si="1"/>
        <v/>
      </c>
    </row>
    <row r="66" spans="1:8">
      <c r="A66" s="64" t="str">
        <f>IF('INPUT '!A122="","",'INPUT '!A122)</f>
        <v>Sprayseal</v>
      </c>
      <c r="B66" s="28" t="str">
        <f>IF('INPUT '!B122="","",'INPUT '!B122)</f>
        <v>Pavement Type X1</v>
      </c>
      <c r="C66" s="28" t="str">
        <f>IF('INPUT '!C122="","",'INPUT '!C122)</f>
        <v/>
      </c>
      <c r="D66" s="126" t="s">
        <v>196</v>
      </c>
      <c r="E66" s="126">
        <v>0</v>
      </c>
      <c r="F66" s="28">
        <f>IF('INPUT '!G122="","",'INPUT '!G122)</f>
        <v>527.05882352941182</v>
      </c>
      <c r="G66" s="62">
        <f t="shared" si="0"/>
        <v>6.1850859354183156E-3</v>
      </c>
      <c r="H66" s="28">
        <f t="shared" si="1"/>
        <v>0</v>
      </c>
    </row>
    <row r="67" spans="1:8">
      <c r="A67" s="48" t="str">
        <f>IF('INPUT '!A123="","",'INPUT '!A123)</f>
        <v/>
      </c>
      <c r="B67" s="21" t="str">
        <f>IF('INPUT '!B123="","",'INPUT '!B123)</f>
        <v>Pavement Type X2</v>
      </c>
      <c r="C67" s="21" t="str">
        <f>IF('INPUT '!C123="","",'INPUT '!C123)</f>
        <v/>
      </c>
      <c r="D67" s="119" t="s">
        <v>196</v>
      </c>
      <c r="E67" s="119">
        <v>0</v>
      </c>
      <c r="F67" s="21">
        <f>IF('INPUT '!G123="","",'INPUT '!G123)</f>
        <v>39.529411764705891</v>
      </c>
      <c r="G67" s="60">
        <f t="shared" si="0"/>
        <v>4.6388144515637376E-4</v>
      </c>
      <c r="H67" s="21">
        <f t="shared" si="1"/>
        <v>0</v>
      </c>
    </row>
    <row r="68" spans="1:8">
      <c r="A68" s="48" t="str">
        <f>IF('INPUT '!A124="","",'INPUT '!A124)</f>
        <v/>
      </c>
      <c r="B68" s="21" t="str">
        <f>IF('INPUT '!B124="","",'INPUT '!B124)</f>
        <v>Pavement Type X3</v>
      </c>
      <c r="C68" s="21" t="str">
        <f>IF('INPUT '!C124="","",'INPUT '!C124)</f>
        <v/>
      </c>
      <c r="D68" s="119" t="s">
        <v>196</v>
      </c>
      <c r="E68" s="119">
        <v>0</v>
      </c>
      <c r="F68" s="21">
        <f>IF('INPUT '!G124="","",'INPUT '!G124)</f>
        <v>13.176470588235293</v>
      </c>
      <c r="G68" s="60">
        <f t="shared" si="0"/>
        <v>1.5462714838545787E-4</v>
      </c>
      <c r="H68" s="21">
        <f t="shared" si="1"/>
        <v>0</v>
      </c>
    </row>
    <row r="69" spans="1:8">
      <c r="A69" s="48" t="str">
        <f>IF('INPUT '!A125="","",'INPUT '!A125)</f>
        <v/>
      </c>
      <c r="B69" s="21" t="str">
        <f>IF('INPUT '!B125="","",'INPUT '!B125)</f>
        <v>Pavement Type X4</v>
      </c>
      <c r="C69" s="21" t="str">
        <f>IF('INPUT '!C125="","",'INPUT '!C125)</f>
        <v/>
      </c>
      <c r="D69" s="119" t="s">
        <v>196</v>
      </c>
      <c r="E69" s="119">
        <v>0</v>
      </c>
      <c r="F69" s="21">
        <f>IF('INPUT '!G125="","",'INPUT '!G125)</f>
        <v>52.705882352941174</v>
      </c>
      <c r="G69" s="60">
        <f t="shared" si="0"/>
        <v>6.185085935418315E-4</v>
      </c>
      <c r="H69" s="21">
        <f t="shared" si="1"/>
        <v>0</v>
      </c>
    </row>
    <row r="70" spans="1:8">
      <c r="A70" s="48" t="str">
        <f>IF('INPUT '!A126="","",'INPUT '!A126)</f>
        <v/>
      </c>
      <c r="B70" s="21" t="str">
        <f>IF('INPUT '!B126="","",'INPUT '!B126)</f>
        <v/>
      </c>
      <c r="C70" s="21" t="str">
        <f>IF('INPUT '!C126="","",'INPUT '!C126)</f>
        <v/>
      </c>
      <c r="D70" s="119"/>
      <c r="E70" s="119"/>
      <c r="F70" s="21" t="str">
        <f>IF('INPUT '!G126="","",'INPUT '!G126)</f>
        <v/>
      </c>
      <c r="G70" s="60" t="str">
        <f t="shared" si="0"/>
        <v/>
      </c>
      <c r="H70" s="21" t="str">
        <f t="shared" si="1"/>
        <v/>
      </c>
    </row>
    <row r="71" spans="1:8">
      <c r="A71" s="48" t="str">
        <f>IF('INPUT '!A127="","",'INPUT '!A127)</f>
        <v/>
      </c>
      <c r="B71" s="21" t="str">
        <f>IF('INPUT '!B127="","",'INPUT '!B127)</f>
        <v/>
      </c>
      <c r="C71" s="21" t="str">
        <f>IF('INPUT '!C127="","",'INPUT '!C127)</f>
        <v/>
      </c>
      <c r="D71" s="119"/>
      <c r="E71" s="119"/>
      <c r="F71" s="21" t="str">
        <f>IF('INPUT '!G127="","",'INPUT '!G127)</f>
        <v/>
      </c>
      <c r="G71" s="60" t="str">
        <f t="shared" si="0"/>
        <v/>
      </c>
      <c r="H71" s="21" t="str">
        <f t="shared" si="1"/>
        <v/>
      </c>
    </row>
    <row r="72" spans="1:8">
      <c r="A72" s="48" t="str">
        <f>IF('INPUT '!A128="","",'INPUT '!A128)</f>
        <v/>
      </c>
      <c r="B72" s="21" t="str">
        <f>IF('INPUT '!B128="","",'INPUT '!B128)</f>
        <v/>
      </c>
      <c r="C72" s="21" t="str">
        <f>IF('INPUT '!C128="","",'INPUT '!C128)</f>
        <v/>
      </c>
      <c r="D72" s="119"/>
      <c r="E72" s="119"/>
      <c r="F72" s="21" t="str">
        <f>IF('INPUT '!G128="","",'INPUT '!G128)</f>
        <v/>
      </c>
      <c r="G72" s="60" t="str">
        <f t="shared" si="0"/>
        <v/>
      </c>
      <c r="H72" s="21" t="str">
        <f t="shared" si="1"/>
        <v/>
      </c>
    </row>
    <row r="73" spans="1:8">
      <c r="A73" s="48" t="str">
        <f>IF('INPUT '!A129="","",'INPUT '!A129)</f>
        <v/>
      </c>
      <c r="B73" s="21" t="str">
        <f>IF('INPUT '!B129="","",'INPUT '!B129)</f>
        <v/>
      </c>
      <c r="C73" s="21" t="str">
        <f>IF('INPUT '!C129="","",'INPUT '!C129)</f>
        <v/>
      </c>
      <c r="D73" s="119"/>
      <c r="E73" s="119"/>
      <c r="F73" s="21" t="str">
        <f>IF('INPUT '!G129="","",'INPUT '!G129)</f>
        <v/>
      </c>
      <c r="G73" s="60" t="str">
        <f t="shared" si="0"/>
        <v/>
      </c>
      <c r="H73" s="42" t="str">
        <f t="shared" si="1"/>
        <v/>
      </c>
    </row>
    <row r="74" spans="1:8" ht="13.5" thickBot="1">
      <c r="E74" s="4" t="s">
        <v>6</v>
      </c>
      <c r="F74">
        <f>SUM(F10:F73)</f>
        <v>85214.470588235286</v>
      </c>
      <c r="G74" s="4" t="s">
        <v>8</v>
      </c>
      <c r="H74" s="20">
        <f>SUM(H10:H73)</f>
        <v>7.8952318233716205</v>
      </c>
    </row>
    <row r="75" spans="1:8">
      <c r="H75" s="6">
        <f>VLOOKUP(H74,'Pavement Lookup'!A1:C102,3,TRUE)</f>
        <v>2.34</v>
      </c>
    </row>
  </sheetData>
  <sheetProtection password="F70E" sheet="1" objects="1" scenarios="1"/>
  <protectedRanges>
    <protectedRange sqref="E10:E73" name="mix rating_1"/>
    <protectedRange sqref="D10:D73" name="mix info_1"/>
  </protectedRanges>
  <mergeCells count="3">
    <mergeCell ref="A8:C8"/>
    <mergeCell ref="D8:E8"/>
    <mergeCell ref="F8:H8"/>
  </mergeCells>
  <phoneticPr fontId="2" type="noConversion"/>
  <hyperlinks>
    <hyperlink ref="D1" location="'INPUT '!A1" display="Return to INPUT"/>
  </hyperlinks>
  <pageMargins left="0.75" right="0.75" top="1" bottom="1" header="0.5" footer="0.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codeName="Sheet7" enableFormatConditionsCalculation="0">
    <tabColor indexed="42"/>
  </sheetPr>
  <dimension ref="A1:D32"/>
  <sheetViews>
    <sheetView workbookViewId="0">
      <selection activeCell="C4" sqref="C4"/>
    </sheetView>
  </sheetViews>
  <sheetFormatPr defaultRowHeight="12.75"/>
  <cols>
    <col min="1" max="1" width="40.42578125" customWidth="1"/>
    <col min="2" max="2" width="10" bestFit="1" customWidth="1"/>
    <col min="3" max="3" width="17.28515625" bestFit="1" customWidth="1"/>
  </cols>
  <sheetData>
    <row r="1" spans="1:4" ht="25.5">
      <c r="A1" s="118" t="str">
        <f>'INPUT '!B29</f>
        <v>ABC Construction (SP)</v>
      </c>
      <c r="D1" s="11" t="s">
        <v>22</v>
      </c>
    </row>
    <row r="2" spans="1:4">
      <c r="A2" s="1" t="s">
        <v>13</v>
      </c>
      <c r="B2" s="1" t="s">
        <v>14</v>
      </c>
      <c r="C2" s="2" t="s">
        <v>15</v>
      </c>
    </row>
    <row r="3" spans="1:4">
      <c r="A3" s="128" t="s">
        <v>190</v>
      </c>
      <c r="B3" s="1">
        <f>IF('INPUT '!B142="","",'INPUT '!B142)</f>
        <v>1</v>
      </c>
      <c r="C3" s="117">
        <v>0</v>
      </c>
    </row>
    <row r="4" spans="1:4">
      <c r="A4" s="117" t="str">
        <f>IF('INPUT '!A143="","",'INPUT '!A143)</f>
        <v>Tenderer Nominated</v>
      </c>
      <c r="B4" s="1">
        <f>IF('INPUT '!B143="","",'INPUT '!B143)</f>
        <v>1</v>
      </c>
      <c r="C4" s="117">
        <v>0</v>
      </c>
    </row>
    <row r="5" spans="1:4">
      <c r="A5" s="1" t="str">
        <f>IF('INPUT '!A144="","",'INPUT '!A144)</f>
        <v>Green' Street Lighting</v>
      </c>
      <c r="B5" s="1">
        <f>IF('INPUT '!B144="","",'INPUT '!B144)</f>
        <v>10</v>
      </c>
      <c r="C5" s="117">
        <v>10</v>
      </c>
    </row>
    <row r="6" spans="1:4">
      <c r="A6" s="1" t="str">
        <f>IF('INPUT '!A145="","",'INPUT '!A145)</f>
        <v>Road Furniture made from Recycled Materials</v>
      </c>
      <c r="B6" s="1">
        <f>IF('INPUT '!B145="","",'INPUT '!B145)</f>
        <v>6</v>
      </c>
      <c r="C6" s="117">
        <v>0</v>
      </c>
    </row>
    <row r="7" spans="1:4">
      <c r="A7" s="1" t="str">
        <f>IF('INPUT '!A146="","",'INPUT '!A146)</f>
        <v>Low Embodied Carbon Stormwater Piping</v>
      </c>
      <c r="B7" s="1">
        <f>IF('INPUT '!B146="","",'INPUT '!B146)</f>
        <v>4</v>
      </c>
      <c r="C7" s="117">
        <v>4</v>
      </c>
    </row>
    <row r="8" spans="1:4">
      <c r="A8" s="1" t="str">
        <f>IF('INPUT '!A147="","",'INPUT '!A147)</f>
        <v>Infrastructure reuse</v>
      </c>
      <c r="B8" s="1">
        <f>IF('INPUT '!B147="","",'INPUT '!B147)</f>
        <v>6</v>
      </c>
      <c r="C8" s="117">
        <v>0</v>
      </c>
    </row>
    <row r="9" spans="1:4">
      <c r="A9" s="1" t="str">
        <f>IF('INPUT '!A148="","",'INPUT '!A148)</f>
        <v>Manufactured Sand</v>
      </c>
      <c r="B9" s="1">
        <f>IF('INPUT '!B148="","",'INPUT '!B148)</f>
        <v>2</v>
      </c>
      <c r="C9" s="117">
        <v>2</v>
      </c>
    </row>
    <row r="10" spans="1:4">
      <c r="A10" s="1" t="str">
        <f>IF('INPUT '!A149="","",'INPUT '!A149)</f>
        <v>Low Embodied Carbon Noise Walls</v>
      </c>
      <c r="B10" s="1">
        <f>IF('INPUT '!B149="","",'INPUT '!B149)</f>
        <v>4</v>
      </c>
      <c r="C10" s="117">
        <v>0</v>
      </c>
    </row>
    <row r="11" spans="1:4">
      <c r="A11" s="1" t="str">
        <f>IF('INPUT '!A150="","",'INPUT '!A150)</f>
        <v>Solar Panels</v>
      </c>
      <c r="B11" s="1">
        <f>IF('INPUT '!B150="","",'INPUT '!B150)</f>
        <v>8</v>
      </c>
      <c r="C11" s="117">
        <v>0</v>
      </c>
    </row>
    <row r="12" spans="1:4">
      <c r="A12" s="1" t="str">
        <f>IF('INPUT '!A151="","",'INPUT '!A151)</f>
        <v/>
      </c>
      <c r="B12" s="1" t="str">
        <f>IF('INPUT '!B151="","",'INPUT '!B151)</f>
        <v/>
      </c>
      <c r="C12" s="117"/>
    </row>
    <row r="13" spans="1:4">
      <c r="A13" s="1" t="str">
        <f>IF('INPUT '!A152="","",'INPUT '!A152)</f>
        <v/>
      </c>
      <c r="B13" s="1" t="str">
        <f>IF('INPUT '!B152="","",'INPUT '!B152)</f>
        <v/>
      </c>
      <c r="C13" s="117"/>
    </row>
    <row r="14" spans="1:4">
      <c r="A14" s="1" t="str">
        <f>IF('INPUT '!A153="","",'INPUT '!A153)</f>
        <v/>
      </c>
      <c r="B14" s="1" t="str">
        <f>IF('INPUT '!B153="","",'INPUT '!B153)</f>
        <v/>
      </c>
      <c r="C14" s="117"/>
    </row>
    <row r="15" spans="1:4">
      <c r="A15" s="1" t="str">
        <f>IF('INPUT '!A154="","",'INPUT '!A154)</f>
        <v/>
      </c>
      <c r="B15" s="1" t="str">
        <f>IF('INPUT '!B154="","",'INPUT '!B154)</f>
        <v/>
      </c>
      <c r="C15" s="117"/>
    </row>
    <row r="16" spans="1:4">
      <c r="A16" s="1" t="str">
        <f>IF('INPUT '!A155="","",'INPUT '!A155)</f>
        <v/>
      </c>
      <c r="B16" s="1" t="str">
        <f>IF('INPUT '!B155="","",'INPUT '!B155)</f>
        <v/>
      </c>
      <c r="C16" s="117"/>
    </row>
    <row r="17" spans="1:3">
      <c r="A17" s="1" t="str">
        <f>IF('INPUT '!A156="","",'INPUT '!A156)</f>
        <v/>
      </c>
      <c r="B17" s="1" t="str">
        <f>IF('INPUT '!B156="","",'INPUT '!B156)</f>
        <v/>
      </c>
      <c r="C17" s="117"/>
    </row>
    <row r="18" spans="1:3">
      <c r="A18" s="1" t="str">
        <f>IF('INPUT '!A157="","",'INPUT '!A157)</f>
        <v/>
      </c>
      <c r="B18" s="1" t="str">
        <f>IF('INPUT '!B157="","",'INPUT '!B157)</f>
        <v/>
      </c>
      <c r="C18" s="117"/>
    </row>
    <row r="19" spans="1:3">
      <c r="A19" s="1" t="str">
        <f>IF('INPUT '!A158="","",'INPUT '!A158)</f>
        <v/>
      </c>
      <c r="B19" s="1" t="str">
        <f>IF('INPUT '!B158="","",'INPUT '!B158)</f>
        <v/>
      </c>
      <c r="C19" s="117"/>
    </row>
    <row r="20" spans="1:3">
      <c r="A20" s="1" t="str">
        <f>IF('INPUT '!A159="","",'INPUT '!A159)</f>
        <v/>
      </c>
      <c r="B20" s="1" t="str">
        <f>IF('INPUT '!B159="","",'INPUT '!B159)</f>
        <v/>
      </c>
      <c r="C20" s="117"/>
    </row>
    <row r="21" spans="1:3">
      <c r="A21" s="1" t="str">
        <f>IF('INPUT '!A160="","",'INPUT '!A160)</f>
        <v/>
      </c>
      <c r="B21" s="1" t="str">
        <f>IF('INPUT '!B160="","",'INPUT '!B160)</f>
        <v/>
      </c>
      <c r="C21" s="117"/>
    </row>
    <row r="22" spans="1:3">
      <c r="A22" s="1" t="str">
        <f>IF('INPUT '!A161="","",'INPUT '!A161)</f>
        <v/>
      </c>
      <c r="B22" s="1" t="str">
        <f>IF('INPUT '!B161="","",'INPUT '!B161)</f>
        <v/>
      </c>
      <c r="C22" s="117"/>
    </row>
    <row r="23" spans="1:3">
      <c r="A23" s="1" t="str">
        <f>IF('INPUT '!A162="","",'INPUT '!A162)</f>
        <v/>
      </c>
      <c r="B23" s="1" t="str">
        <f>IF('INPUT '!B162="","",'INPUT '!B162)</f>
        <v/>
      </c>
      <c r="C23" s="117"/>
    </row>
    <row r="24" spans="1:3">
      <c r="A24" s="1" t="str">
        <f>IF('INPUT '!A163="","",'INPUT '!A163)</f>
        <v/>
      </c>
      <c r="B24" s="1" t="str">
        <f>IF('INPUT '!B163="","",'INPUT '!B163)</f>
        <v/>
      </c>
      <c r="C24" s="117"/>
    </row>
    <row r="25" spans="1:3">
      <c r="A25" s="1" t="str">
        <f>IF('INPUT '!A164="","",'INPUT '!A164)</f>
        <v/>
      </c>
      <c r="B25" s="1" t="str">
        <f>IF('INPUT '!B164="","",'INPUT '!B164)</f>
        <v/>
      </c>
      <c r="C25" s="117"/>
    </row>
    <row r="26" spans="1:3">
      <c r="A26" s="1" t="str">
        <f>IF('INPUT '!A165="","",'INPUT '!A165)</f>
        <v/>
      </c>
      <c r="B26" s="1" t="str">
        <f>IF('INPUT '!B165="","",'INPUT '!B165)</f>
        <v/>
      </c>
      <c r="C26" s="117"/>
    </row>
    <row r="27" spans="1:3">
      <c r="A27" s="1" t="str">
        <f>IF('INPUT '!A166="","",'INPUT '!A166)</f>
        <v/>
      </c>
      <c r="B27" s="1" t="str">
        <f>IF('INPUT '!B166="","",'INPUT '!B166)</f>
        <v/>
      </c>
      <c r="C27" s="117"/>
    </row>
    <row r="28" spans="1:3">
      <c r="A28" s="1" t="str">
        <f>IF('INPUT '!A167="","",'INPUT '!A167)</f>
        <v/>
      </c>
      <c r="B28" s="1" t="str">
        <f>IF('INPUT '!B167="","",'INPUT '!B167)</f>
        <v/>
      </c>
      <c r="C28" s="117"/>
    </row>
    <row r="29" spans="1:3">
      <c r="A29" s="1" t="str">
        <f>IF('INPUT '!A168="","",'INPUT '!A168)</f>
        <v/>
      </c>
      <c r="B29" s="1" t="str">
        <f>IF('INPUT '!B168="","",'INPUT '!B168)</f>
        <v/>
      </c>
      <c r="C29" s="117"/>
    </row>
    <row r="30" spans="1:3">
      <c r="A30" s="1" t="str">
        <f>IF('INPUT '!A169="","",'INPUT '!A169)</f>
        <v/>
      </c>
      <c r="B30" s="1" t="str">
        <f>IF('INPUT '!B169="","",'INPUT '!B169)</f>
        <v/>
      </c>
      <c r="C30" s="117"/>
    </row>
    <row r="31" spans="1:3">
      <c r="A31" s="1" t="str">
        <f>IF('INPUT '!A170="","",'INPUT '!A170)</f>
        <v/>
      </c>
      <c r="B31" s="1" t="str">
        <f>IF('INPUT '!B170="","",'INPUT '!B170)</f>
        <v/>
      </c>
      <c r="C31" s="117"/>
    </row>
    <row r="32" spans="1:3">
      <c r="A32" t="s">
        <v>12</v>
      </c>
      <c r="B32">
        <f>SUM(B3:B31)</f>
        <v>42</v>
      </c>
      <c r="C32">
        <f>SUM(C3:C31)</f>
        <v>16</v>
      </c>
    </row>
  </sheetData>
  <sheetProtection password="F70E" sheet="1" objects="1" scenarios="1"/>
  <protectedRanges>
    <protectedRange sqref="A3:A4" name="Tender Nominated"/>
    <protectedRange sqref="C3:C31" name="Tender Scores"/>
  </protectedRanges>
  <phoneticPr fontId="2" type="noConversion"/>
  <hyperlinks>
    <hyperlink ref="D1" location="'INPUT '!A1" display="Return to INPUT"/>
  </hyperlink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sheetPr codeName="Sheet9" enableFormatConditionsCalculation="0">
    <tabColor indexed="41"/>
  </sheetPr>
  <dimension ref="A1:J75"/>
  <sheetViews>
    <sheetView topLeftCell="A37" zoomScale="70" zoomScaleNormal="70" workbookViewId="0">
      <selection activeCell="E28" sqref="E28"/>
    </sheetView>
  </sheetViews>
  <sheetFormatPr defaultRowHeight="12.75"/>
  <cols>
    <col min="1" max="1" width="23.7109375" customWidth="1"/>
    <col min="2" max="2" width="32.85546875" customWidth="1"/>
    <col min="3" max="3" width="17.28515625" customWidth="1"/>
    <col min="4" max="4" width="41.42578125" customWidth="1"/>
    <col min="5" max="5" width="18.85546875" customWidth="1"/>
    <col min="6" max="6" width="31.42578125" bestFit="1" customWidth="1"/>
    <col min="7" max="7" width="31.42578125" customWidth="1"/>
    <col min="8" max="8" width="11" customWidth="1"/>
    <col min="9" max="9" width="13" customWidth="1"/>
    <col min="10" max="10" width="35.42578125" bestFit="1" customWidth="1"/>
    <col min="11" max="11" width="28.5703125" customWidth="1"/>
  </cols>
  <sheetData>
    <row r="1" spans="1:10" ht="34.5">
      <c r="A1" s="91" t="str">
        <f>'INPUT '!B32</f>
        <v>Road Builder</v>
      </c>
      <c r="D1" s="94" t="s">
        <v>110</v>
      </c>
      <c r="E1" s="4" t="s">
        <v>7</v>
      </c>
      <c r="F1" t="s">
        <v>101</v>
      </c>
      <c r="G1" t="s">
        <v>102</v>
      </c>
    </row>
    <row r="2" spans="1:10">
      <c r="E2" s="3">
        <v>0</v>
      </c>
      <c r="F2" t="s">
        <v>103</v>
      </c>
      <c r="G2" t="s">
        <v>106</v>
      </c>
    </row>
    <row r="3" spans="1:10" ht="14.25">
      <c r="A3" s="100" t="s">
        <v>9</v>
      </c>
      <c r="B3" s="100">
        <f>'INPUT '!B7</f>
        <v>3</v>
      </c>
      <c r="E3" s="3">
        <v>2</v>
      </c>
      <c r="F3" t="s">
        <v>104</v>
      </c>
      <c r="G3" t="s">
        <v>106</v>
      </c>
    </row>
    <row r="4" spans="1:10">
      <c r="E4">
        <v>5</v>
      </c>
      <c r="F4" t="s">
        <v>103</v>
      </c>
      <c r="G4" t="s">
        <v>107</v>
      </c>
    </row>
    <row r="5" spans="1:10">
      <c r="E5">
        <v>7</v>
      </c>
      <c r="F5" t="s">
        <v>104</v>
      </c>
      <c r="G5" t="s">
        <v>107</v>
      </c>
    </row>
    <row r="6" spans="1:10">
      <c r="E6">
        <v>10</v>
      </c>
      <c r="F6" t="s">
        <v>103</v>
      </c>
      <c r="G6" t="s">
        <v>105</v>
      </c>
    </row>
    <row r="7" spans="1:10" ht="15">
      <c r="D7" s="11"/>
      <c r="E7">
        <v>12</v>
      </c>
      <c r="F7" t="s">
        <v>104</v>
      </c>
      <c r="G7" t="s">
        <v>105</v>
      </c>
    </row>
    <row r="8" spans="1:10">
      <c r="A8" s="136" t="s">
        <v>0</v>
      </c>
      <c r="B8" s="137"/>
      <c r="C8" s="138"/>
      <c r="D8" s="133" t="s">
        <v>139</v>
      </c>
      <c r="E8" s="138"/>
      <c r="F8" s="133" t="s">
        <v>140</v>
      </c>
      <c r="G8" s="134"/>
      <c r="H8" s="135"/>
    </row>
    <row r="9" spans="1:10" ht="26.25" thickBot="1">
      <c r="A9" s="9" t="s">
        <v>1</v>
      </c>
      <c r="B9" s="9" t="s">
        <v>2</v>
      </c>
      <c r="C9" s="56" t="s">
        <v>137</v>
      </c>
      <c r="D9" s="56" t="s">
        <v>138</v>
      </c>
      <c r="E9" s="9" t="s">
        <v>100</v>
      </c>
      <c r="F9" s="9" t="s">
        <v>44</v>
      </c>
      <c r="G9" s="9" t="s">
        <v>4</v>
      </c>
      <c r="H9" s="9" t="s">
        <v>3</v>
      </c>
    </row>
    <row r="10" spans="1:10">
      <c r="A10" s="43" t="str">
        <f>IF('INPUT '!A66="","",'INPUT '!A66)</f>
        <v>Lower Subbase</v>
      </c>
      <c r="B10" s="30" t="str">
        <f>IF('INPUT '!B66="","",'INPUT '!B66)</f>
        <v>Pavement Type X1</v>
      </c>
      <c r="C10" s="30" t="s">
        <v>56</v>
      </c>
      <c r="D10" s="124" t="s">
        <v>147</v>
      </c>
      <c r="E10" s="124">
        <v>0</v>
      </c>
      <c r="F10" s="30">
        <f>IF('INPUT '!G66="","",'INPUT '!G66)</f>
        <v>13440.000000000002</v>
      </c>
      <c r="G10" s="59">
        <f t="shared" ref="G10:G73" si="0">IF(F10="","",F10/$F$74)</f>
        <v>0.15771969135316707</v>
      </c>
      <c r="H10" s="31">
        <f t="shared" ref="H10:H73" si="1">IF(G10="","",E10*G10)</f>
        <v>0</v>
      </c>
    </row>
    <row r="11" spans="1:10">
      <c r="A11" s="44" t="str">
        <f>IF('INPUT '!A67="","",'INPUT '!A67)</f>
        <v/>
      </c>
      <c r="B11" s="21" t="str">
        <f>IF('INPUT '!B67="","",'INPUT '!B67)</f>
        <v>Pavement Type X2</v>
      </c>
      <c r="C11" s="21" t="str">
        <f>IF('INPUT '!C67="","",'INPUT '!C67)</f>
        <v>CL 4 Crushed Rock</v>
      </c>
      <c r="D11" s="119" t="s">
        <v>147</v>
      </c>
      <c r="E11" s="119">
        <v>0</v>
      </c>
      <c r="F11" s="21">
        <f>IF('INPUT '!G67="","",'INPUT '!G67)</f>
        <v>1344.0000000000002</v>
      </c>
      <c r="G11" s="60">
        <f t="shared" si="0"/>
        <v>1.5771969135316706E-2</v>
      </c>
      <c r="H11" s="32">
        <f t="shared" si="1"/>
        <v>0</v>
      </c>
      <c r="J11" s="92"/>
    </row>
    <row r="12" spans="1:10">
      <c r="A12" s="44" t="str">
        <f>IF('INPUT '!A68="","",'INPUT '!A68)</f>
        <v/>
      </c>
      <c r="B12" s="21" t="str">
        <f>IF('INPUT '!B68="","",'INPUT '!B68)</f>
        <v>Pavement Type X3</v>
      </c>
      <c r="C12" s="21" t="str">
        <f>IF('INPUT '!C68="","",'INPUT '!C68)</f>
        <v>CL 4 Crushed Rock</v>
      </c>
      <c r="D12" s="119" t="s">
        <v>147</v>
      </c>
      <c r="E12" s="119">
        <v>0</v>
      </c>
      <c r="F12" s="21">
        <f>IF('INPUT '!G68="","",'INPUT '!G68)</f>
        <v>224.00000000000003</v>
      </c>
      <c r="G12" s="60">
        <f t="shared" si="0"/>
        <v>2.6286615225527845E-3</v>
      </c>
      <c r="H12" s="32">
        <f t="shared" si="1"/>
        <v>0</v>
      </c>
      <c r="J12" s="92"/>
    </row>
    <row r="13" spans="1:10">
      <c r="A13" s="44" t="str">
        <f>IF('INPUT '!A69="","",'INPUT '!A69)</f>
        <v/>
      </c>
      <c r="B13" s="21" t="str">
        <f>IF('INPUT '!B69="","",'INPUT '!B69)</f>
        <v>DSA 1</v>
      </c>
      <c r="C13" s="21" t="str">
        <f>IF('INPUT '!C69="","",'INPUT '!C69)</f>
        <v>CL 4 Crushed Rock</v>
      </c>
      <c r="D13" s="119" t="s">
        <v>147</v>
      </c>
      <c r="E13" s="119">
        <v>0</v>
      </c>
      <c r="F13" s="21">
        <f>IF('INPUT '!G69="","",'INPUT '!G69)</f>
        <v>4032.0000000000005</v>
      </c>
      <c r="G13" s="60">
        <f t="shared" si="0"/>
        <v>4.7315907405950118E-2</v>
      </c>
      <c r="H13" s="32">
        <f t="shared" si="1"/>
        <v>0</v>
      </c>
      <c r="J13" s="57"/>
    </row>
    <row r="14" spans="1:10">
      <c r="A14" s="44" t="str">
        <f>IF('INPUT '!A70="","",'INPUT '!A70)</f>
        <v/>
      </c>
      <c r="B14" s="21" t="str">
        <f>IF('INPUT '!B70="","",'INPUT '!B70)</f>
        <v>DSA 2</v>
      </c>
      <c r="C14" s="21" t="str">
        <f>IF('INPUT '!C70="","",'INPUT '!C70)</f>
        <v>CL 4 Crushed Rock</v>
      </c>
      <c r="D14" s="119" t="s">
        <v>147</v>
      </c>
      <c r="E14" s="119">
        <v>0</v>
      </c>
      <c r="F14" s="21">
        <f>IF('INPUT '!G70="","",'INPUT '!G70)</f>
        <v>5600.0000000000009</v>
      </c>
      <c r="G14" s="60">
        <f t="shared" si="0"/>
        <v>6.5716538063819607E-2</v>
      </c>
      <c r="H14" s="32">
        <f t="shared" si="1"/>
        <v>0</v>
      </c>
    </row>
    <row r="15" spans="1:10">
      <c r="A15" s="44" t="str">
        <f>IF('INPUT '!A71="","",'INPUT '!A71)</f>
        <v/>
      </c>
      <c r="B15" s="21" t="str">
        <f>IF('INPUT '!B71="","",'INPUT '!B71)</f>
        <v/>
      </c>
      <c r="C15" s="21" t="str">
        <f>IF('INPUT '!C71="","",'INPUT '!C71)</f>
        <v/>
      </c>
      <c r="D15" s="119"/>
      <c r="E15" s="119"/>
      <c r="F15" s="21" t="str">
        <f>IF('INPUT '!G71="","",'INPUT '!G71)</f>
        <v/>
      </c>
      <c r="G15" s="60" t="str">
        <f t="shared" si="0"/>
        <v/>
      </c>
      <c r="H15" s="32" t="str">
        <f t="shared" si="1"/>
        <v/>
      </c>
    </row>
    <row r="16" spans="1:10">
      <c r="A16" s="44" t="str">
        <f>IF('INPUT '!A72="","",'INPUT '!A72)</f>
        <v/>
      </c>
      <c r="B16" s="21" t="str">
        <f>IF('INPUT '!B72="","",'INPUT '!B72)</f>
        <v/>
      </c>
      <c r="C16" s="21" t="str">
        <f>IF('INPUT '!C72="","",'INPUT '!C72)</f>
        <v/>
      </c>
      <c r="D16" s="119"/>
      <c r="E16" s="119"/>
      <c r="F16" s="21" t="str">
        <f>IF('INPUT '!G72="","",'INPUT '!G72)</f>
        <v/>
      </c>
      <c r="G16" s="60" t="str">
        <f t="shared" si="0"/>
        <v/>
      </c>
      <c r="H16" s="32" t="str">
        <f t="shared" si="1"/>
        <v/>
      </c>
    </row>
    <row r="17" spans="1:8" ht="13.5" thickBot="1">
      <c r="A17" s="45" t="str">
        <f>IF('INPUT '!A73="","",'INPUT '!A73)</f>
        <v/>
      </c>
      <c r="B17" s="33" t="str">
        <f>IF('INPUT '!B73="","",'INPUT '!B73)</f>
        <v/>
      </c>
      <c r="C17" s="33" t="str">
        <f>IF('INPUT '!C73="","",'INPUT '!C73)</f>
        <v/>
      </c>
      <c r="D17" s="125"/>
      <c r="E17" s="125"/>
      <c r="F17" s="33" t="str">
        <f>IF('INPUT '!G73="","",'INPUT '!G73)</f>
        <v/>
      </c>
      <c r="G17" s="61" t="str">
        <f t="shared" si="0"/>
        <v/>
      </c>
      <c r="H17" s="34" t="str">
        <f t="shared" si="1"/>
        <v/>
      </c>
    </row>
    <row r="18" spans="1:8">
      <c r="A18" s="46" t="str">
        <f>IF('INPUT '!A74="","",'INPUT '!A74)</f>
        <v>Subbase</v>
      </c>
      <c r="B18" s="28" t="str">
        <f>IF('INPUT '!B74="","",'INPUT '!B74)</f>
        <v>Pavement Type X1</v>
      </c>
      <c r="C18" s="28" t="str">
        <f>IF('INPUT '!C74="","",'INPUT '!C74)</f>
        <v>CL 3 Crushed Rock</v>
      </c>
      <c r="D18" s="126" t="s">
        <v>147</v>
      </c>
      <c r="E18" s="126">
        <v>0</v>
      </c>
      <c r="F18" s="28">
        <f>IF('INPUT '!G74="","",'INPUT '!G74)</f>
        <v>17920</v>
      </c>
      <c r="G18" s="62">
        <f t="shared" si="0"/>
        <v>0.21029292180422271</v>
      </c>
      <c r="H18" s="28">
        <f t="shared" si="1"/>
        <v>0</v>
      </c>
    </row>
    <row r="19" spans="1:8">
      <c r="A19" s="44" t="str">
        <f>IF('INPUT '!A75="","",'INPUT '!A75)</f>
        <v/>
      </c>
      <c r="B19" s="21" t="str">
        <f>IF('INPUT '!B75="","",'INPUT '!B75)</f>
        <v>Pavement Type X2</v>
      </c>
      <c r="C19" s="21" t="str">
        <f>IF('INPUT '!C75="","",'INPUT '!C75)</f>
        <v>CL 3 Crushed Rock</v>
      </c>
      <c r="D19" s="119" t="s">
        <v>147</v>
      </c>
      <c r="E19" s="119">
        <v>0</v>
      </c>
      <c r="F19" s="21">
        <f>IF('INPUT '!G75="","",'INPUT '!G75)</f>
        <v>1008.0000000000001</v>
      </c>
      <c r="G19" s="60">
        <f t="shared" si="0"/>
        <v>1.182897685148753E-2</v>
      </c>
      <c r="H19" s="21">
        <f t="shared" si="1"/>
        <v>0</v>
      </c>
    </row>
    <row r="20" spans="1:8">
      <c r="A20" s="44" t="str">
        <f>IF('INPUT '!A76="","",'INPUT '!A76)</f>
        <v/>
      </c>
      <c r="B20" s="21" t="str">
        <f>IF('INPUT '!B76="","",'INPUT '!B76)</f>
        <v>Pavement Type X3</v>
      </c>
      <c r="C20" s="21" t="str">
        <f>IF('INPUT '!C76="","",'INPUT '!C76)</f>
        <v>CL 3 Crushed Rock</v>
      </c>
      <c r="D20" s="119" t="s">
        <v>147</v>
      </c>
      <c r="E20" s="119">
        <v>0</v>
      </c>
      <c r="F20" s="21">
        <f>IF('INPUT '!G76="","",'INPUT '!G76)</f>
        <v>224.00000000000003</v>
      </c>
      <c r="G20" s="60">
        <f t="shared" si="0"/>
        <v>2.6286615225527845E-3</v>
      </c>
      <c r="H20" s="21">
        <f t="shared" si="1"/>
        <v>0</v>
      </c>
    </row>
    <row r="21" spans="1:8">
      <c r="A21" s="44" t="str">
        <f>IF('INPUT '!A77="","",'INPUT '!A77)</f>
        <v/>
      </c>
      <c r="B21" s="21" t="str">
        <f>IF('INPUT '!B77="","",'INPUT '!B77)</f>
        <v>Pavement Type X4</v>
      </c>
      <c r="C21" s="21" t="str">
        <f>IF('INPUT '!C77="","",'INPUT '!C77)</f>
        <v>CL 4 Crushed Rock</v>
      </c>
      <c r="D21" s="119" t="s">
        <v>147</v>
      </c>
      <c r="E21" s="119">
        <v>0</v>
      </c>
      <c r="F21" s="21">
        <f>IF('INPUT '!G77="","",'INPUT '!G77)</f>
        <v>896.00000000000011</v>
      </c>
      <c r="G21" s="60">
        <f t="shared" si="0"/>
        <v>1.0514646090211138E-2</v>
      </c>
      <c r="H21" s="21">
        <f t="shared" si="1"/>
        <v>0</v>
      </c>
    </row>
    <row r="22" spans="1:8">
      <c r="A22" s="44" t="str">
        <f>IF('INPUT '!A78="","",'INPUT '!A78)</f>
        <v/>
      </c>
      <c r="B22" s="21" t="str">
        <f>IF('INPUT '!B78="","",'INPUT '!B78)</f>
        <v/>
      </c>
      <c r="C22" s="21" t="str">
        <f>IF('INPUT '!C78="","",'INPUT '!C78)</f>
        <v/>
      </c>
      <c r="D22" s="119"/>
      <c r="E22" s="119"/>
      <c r="F22" s="21" t="str">
        <f>IF('INPUT '!G78="","",'INPUT '!G78)</f>
        <v/>
      </c>
      <c r="G22" s="60" t="str">
        <f t="shared" si="0"/>
        <v/>
      </c>
      <c r="H22" s="21" t="str">
        <f t="shared" si="1"/>
        <v/>
      </c>
    </row>
    <row r="23" spans="1:8">
      <c r="A23" s="44" t="str">
        <f>IF('INPUT '!A79="","",'INPUT '!A79)</f>
        <v/>
      </c>
      <c r="B23" s="21" t="str">
        <f>IF('INPUT '!B79="","",'INPUT '!B79)</f>
        <v/>
      </c>
      <c r="C23" s="21" t="str">
        <f>IF('INPUT '!C79="","",'INPUT '!C79)</f>
        <v/>
      </c>
      <c r="D23" s="119"/>
      <c r="E23" s="119"/>
      <c r="F23" s="21" t="str">
        <f>IF('INPUT '!G79="","",'INPUT '!G79)</f>
        <v/>
      </c>
      <c r="G23" s="60" t="str">
        <f t="shared" si="0"/>
        <v/>
      </c>
      <c r="H23" s="21" t="str">
        <f t="shared" si="1"/>
        <v/>
      </c>
    </row>
    <row r="24" spans="1:8">
      <c r="A24" s="44" t="str">
        <f>IF('INPUT '!A80="","",'INPUT '!A80)</f>
        <v/>
      </c>
      <c r="B24" s="21" t="str">
        <f>IF('INPUT '!B80="","",'INPUT '!B80)</f>
        <v/>
      </c>
      <c r="C24" s="21" t="str">
        <f>IF('INPUT '!C80="","",'INPUT '!C80)</f>
        <v/>
      </c>
      <c r="D24" s="119"/>
      <c r="E24" s="119"/>
      <c r="F24" s="21" t="str">
        <f>IF('INPUT '!G80="","",'INPUT '!G80)</f>
        <v/>
      </c>
      <c r="G24" s="60" t="str">
        <f t="shared" si="0"/>
        <v/>
      </c>
      <c r="H24" s="21" t="str">
        <f t="shared" si="1"/>
        <v/>
      </c>
    </row>
    <row r="25" spans="1:8" ht="13.5" thickBot="1">
      <c r="A25" s="47" t="str">
        <f>IF('INPUT '!A81="","",'INPUT '!A81)</f>
        <v/>
      </c>
      <c r="B25" s="29" t="str">
        <f>IF('INPUT '!B81="","",'INPUT '!B81)</f>
        <v/>
      </c>
      <c r="C25" s="29" t="str">
        <f>IF('INPUT '!C81="","",'INPUT '!C81)</f>
        <v/>
      </c>
      <c r="D25" s="127"/>
      <c r="E25" s="127"/>
      <c r="F25" s="29" t="str">
        <f>IF('INPUT '!G81="","",'INPUT '!G81)</f>
        <v/>
      </c>
      <c r="G25" s="63" t="str">
        <f t="shared" si="0"/>
        <v/>
      </c>
      <c r="H25" s="29" t="str">
        <f t="shared" si="1"/>
        <v/>
      </c>
    </row>
    <row r="26" spans="1:8">
      <c r="A26" s="43" t="str">
        <f>IF('INPUT '!A82="","",'INPUT '!A82)</f>
        <v>Upper Subbase</v>
      </c>
      <c r="B26" s="30" t="str">
        <f>IF('INPUT '!B82="","",'INPUT '!B82)</f>
        <v>DSA 1</v>
      </c>
      <c r="C26" s="30" t="str">
        <f>IF('INPUT '!C82="","",'INPUT '!C82)</f>
        <v>CTCR/CTCC</v>
      </c>
      <c r="D26" s="124" t="s">
        <v>195</v>
      </c>
      <c r="E26" s="124">
        <v>10</v>
      </c>
      <c r="F26" s="30">
        <f>IF('INPUT '!G82="","",'INPUT '!G82)</f>
        <v>3024.0000000000005</v>
      </c>
      <c r="G26" s="59">
        <f t="shared" si="0"/>
        <v>3.5486930554462587E-2</v>
      </c>
      <c r="H26" s="31">
        <f t="shared" si="1"/>
        <v>0.35486930554462587</v>
      </c>
    </row>
    <row r="27" spans="1:8">
      <c r="A27" s="44" t="str">
        <f>IF('INPUT '!A83="","",'INPUT '!A83)</f>
        <v/>
      </c>
      <c r="B27" s="21" t="str">
        <f>IF('INPUT '!B83="","",'INPUT '!B83)</f>
        <v>DSA 2</v>
      </c>
      <c r="C27" s="21" t="str">
        <f>IF('INPUT '!C83="","",'INPUT '!C83)</f>
        <v>CTCR/CTCC</v>
      </c>
      <c r="D27" s="119" t="s">
        <v>195</v>
      </c>
      <c r="E27" s="119">
        <v>10</v>
      </c>
      <c r="F27" s="21">
        <f>IF('INPUT '!G83="","",'INPUT '!G83)</f>
        <v>4200</v>
      </c>
      <c r="G27" s="60">
        <f t="shared" si="0"/>
        <v>4.9287403547864699E-2</v>
      </c>
      <c r="H27" s="32">
        <f t="shared" si="1"/>
        <v>0.492874035478647</v>
      </c>
    </row>
    <row r="28" spans="1:8">
      <c r="A28" s="44" t="str">
        <f>IF('INPUT '!A84="","",'INPUT '!A84)</f>
        <v/>
      </c>
      <c r="B28" s="21" t="str">
        <f>IF('INPUT '!B84="","",'INPUT '!B84)</f>
        <v/>
      </c>
      <c r="C28" s="21" t="str">
        <f>IF('INPUT '!C84="","",'INPUT '!C84)</f>
        <v/>
      </c>
      <c r="D28" s="119"/>
      <c r="E28" s="119"/>
      <c r="F28" s="21" t="str">
        <f>IF('INPUT '!G84="","",'INPUT '!G84)</f>
        <v/>
      </c>
      <c r="G28" s="60" t="str">
        <f t="shared" si="0"/>
        <v/>
      </c>
      <c r="H28" s="32" t="str">
        <f t="shared" si="1"/>
        <v/>
      </c>
    </row>
    <row r="29" spans="1:8">
      <c r="A29" s="44" t="str">
        <f>IF('INPUT '!A85="","",'INPUT '!A85)</f>
        <v/>
      </c>
      <c r="B29" s="21" t="str">
        <f>IF('INPUT '!B85="","",'INPUT '!B85)</f>
        <v/>
      </c>
      <c r="C29" s="21" t="str">
        <f>IF('INPUT '!C85="","",'INPUT '!C85)</f>
        <v/>
      </c>
      <c r="D29" s="119"/>
      <c r="E29" s="119"/>
      <c r="F29" s="21" t="str">
        <f>IF('INPUT '!G85="","",'INPUT '!G85)</f>
        <v/>
      </c>
      <c r="G29" s="60" t="str">
        <f t="shared" si="0"/>
        <v/>
      </c>
      <c r="H29" s="32" t="str">
        <f t="shared" si="1"/>
        <v/>
      </c>
    </row>
    <row r="30" spans="1:8">
      <c r="A30" s="44" t="str">
        <f>IF('INPUT '!A86="","",'INPUT '!A86)</f>
        <v/>
      </c>
      <c r="B30" s="21" t="str">
        <f>IF('INPUT '!B86="","",'INPUT '!B86)</f>
        <v/>
      </c>
      <c r="C30" s="21" t="str">
        <f>IF('INPUT '!C86="","",'INPUT '!C86)</f>
        <v/>
      </c>
      <c r="D30" s="119"/>
      <c r="E30" s="119"/>
      <c r="F30" s="21" t="str">
        <f>IF('INPUT '!G86="","",'INPUT '!G86)</f>
        <v/>
      </c>
      <c r="G30" s="60" t="str">
        <f t="shared" si="0"/>
        <v/>
      </c>
      <c r="H30" s="32" t="str">
        <f t="shared" si="1"/>
        <v/>
      </c>
    </row>
    <row r="31" spans="1:8">
      <c r="A31" s="44" t="str">
        <f>IF('INPUT '!A87="","",'INPUT '!A87)</f>
        <v/>
      </c>
      <c r="B31" s="21" t="str">
        <f>IF('INPUT '!B87="","",'INPUT '!B87)</f>
        <v/>
      </c>
      <c r="C31" s="21" t="str">
        <f>IF('INPUT '!C87="","",'INPUT '!C87)</f>
        <v/>
      </c>
      <c r="D31" s="119"/>
      <c r="E31" s="119"/>
      <c r="F31" s="21" t="str">
        <f>IF('INPUT '!G87="","",'INPUT '!G87)</f>
        <v/>
      </c>
      <c r="G31" s="60" t="str">
        <f t="shared" si="0"/>
        <v/>
      </c>
      <c r="H31" s="32" t="str">
        <f t="shared" si="1"/>
        <v/>
      </c>
    </row>
    <row r="32" spans="1:8">
      <c r="A32" s="44" t="str">
        <f>IF('INPUT '!A88="","",'INPUT '!A88)</f>
        <v/>
      </c>
      <c r="B32" s="21" t="str">
        <f>IF('INPUT '!B88="","",'INPUT '!B88)</f>
        <v/>
      </c>
      <c r="C32" s="21" t="str">
        <f>IF('INPUT '!C88="","",'INPUT '!C88)</f>
        <v/>
      </c>
      <c r="D32" s="119"/>
      <c r="E32" s="119"/>
      <c r="F32" s="21" t="str">
        <f>IF('INPUT '!G88="","",'INPUT '!G88)</f>
        <v/>
      </c>
      <c r="G32" s="60" t="str">
        <f t="shared" si="0"/>
        <v/>
      </c>
      <c r="H32" s="32" t="str">
        <f t="shared" si="1"/>
        <v/>
      </c>
    </row>
    <row r="33" spans="1:8" ht="13.5" thickBot="1">
      <c r="A33" s="45" t="str">
        <f>IF('INPUT '!A89="","",'INPUT '!A89)</f>
        <v/>
      </c>
      <c r="B33" s="33" t="str">
        <f>IF('INPUT '!B89="","",'INPUT '!B89)</f>
        <v/>
      </c>
      <c r="C33" s="33" t="str">
        <f>IF('INPUT '!C89="","",'INPUT '!C89)</f>
        <v/>
      </c>
      <c r="D33" s="125"/>
      <c r="E33" s="125"/>
      <c r="F33" s="33" t="str">
        <f>IF('INPUT '!G89="","",'INPUT '!G89)</f>
        <v/>
      </c>
      <c r="G33" s="61" t="str">
        <f t="shared" si="0"/>
        <v/>
      </c>
      <c r="H33" s="34" t="str">
        <f t="shared" si="1"/>
        <v/>
      </c>
    </row>
    <row r="34" spans="1:8">
      <c r="A34" s="46" t="str">
        <f>IF('INPUT '!A90="","",'INPUT '!A90)</f>
        <v>Basecourse</v>
      </c>
      <c r="B34" s="28" t="str">
        <f>IF('INPUT '!B90="","",'INPUT '!B90)</f>
        <v>Pavement Type X1</v>
      </c>
      <c r="C34" s="28" t="str">
        <f>IF('INPUT '!C90="","",'INPUT '!C90)</f>
        <v>CL 1 Crushed Rock</v>
      </c>
      <c r="D34" s="126" t="s">
        <v>192</v>
      </c>
      <c r="E34" s="126">
        <v>0</v>
      </c>
      <c r="F34" s="28">
        <f>IF('INPUT '!G90="","",'INPUT '!G90)</f>
        <v>17920</v>
      </c>
      <c r="G34" s="62">
        <f t="shared" si="0"/>
        <v>0.21029292180422271</v>
      </c>
      <c r="H34" s="28">
        <f t="shared" si="1"/>
        <v>0</v>
      </c>
    </row>
    <row r="35" spans="1:8">
      <c r="A35" s="44" t="str">
        <f>IF('INPUT '!A91="","",'INPUT '!A91)</f>
        <v/>
      </c>
      <c r="B35" s="21" t="str">
        <f>IF('INPUT '!B91="","",'INPUT '!B91)</f>
        <v>Pavement Type X2</v>
      </c>
      <c r="C35" s="21" t="str">
        <f>IF('INPUT '!C91="","",'INPUT '!C91)</f>
        <v>CL 1 Crushed Rock</v>
      </c>
      <c r="D35" s="126" t="s">
        <v>192</v>
      </c>
      <c r="E35" s="119">
        <v>0</v>
      </c>
      <c r="F35" s="21">
        <f>IF('INPUT '!G91="","",'INPUT '!G91)</f>
        <v>672.00000000000011</v>
      </c>
      <c r="G35" s="60">
        <f t="shared" si="0"/>
        <v>7.885984567658353E-3</v>
      </c>
      <c r="H35" s="21">
        <f t="shared" si="1"/>
        <v>0</v>
      </c>
    </row>
    <row r="36" spans="1:8">
      <c r="A36" s="44" t="str">
        <f>IF('INPUT '!A92="","",'INPUT '!A92)</f>
        <v/>
      </c>
      <c r="B36" s="21" t="str">
        <f>IF('INPUT '!B92="","",'INPUT '!B92)</f>
        <v>Pavement Type X3</v>
      </c>
      <c r="C36" s="21" t="str">
        <f>IF('INPUT '!C92="","",'INPUT '!C92)</f>
        <v>CL 2 Crushed Rock</v>
      </c>
      <c r="D36" s="119" t="s">
        <v>147</v>
      </c>
      <c r="E36" s="119">
        <v>0</v>
      </c>
      <c r="F36" s="21">
        <f>IF('INPUT '!G92="","",'INPUT '!G92)</f>
        <v>224.00000000000003</v>
      </c>
      <c r="G36" s="60">
        <f t="shared" si="0"/>
        <v>2.6286615225527845E-3</v>
      </c>
      <c r="H36" s="21">
        <f t="shared" si="1"/>
        <v>0</v>
      </c>
    </row>
    <row r="37" spans="1:8">
      <c r="A37" s="44" t="str">
        <f>IF('INPUT '!A93="","",'INPUT '!A93)</f>
        <v/>
      </c>
      <c r="B37" s="21" t="str">
        <f>IF('INPUT '!B93="","",'INPUT '!B93)</f>
        <v>Pavement Type X4</v>
      </c>
      <c r="C37" s="21" t="str">
        <f>IF('INPUT '!C93="","",'INPUT '!C93)</f>
        <v>CL 3 Crushed Rock</v>
      </c>
      <c r="D37" s="119" t="s">
        <v>147</v>
      </c>
      <c r="E37" s="119">
        <v>0</v>
      </c>
      <c r="F37" s="21">
        <f>IF('INPUT '!G93="","",'INPUT '!G93)</f>
        <v>1344.0000000000002</v>
      </c>
      <c r="G37" s="60">
        <f t="shared" si="0"/>
        <v>1.5771969135316706E-2</v>
      </c>
      <c r="H37" s="21">
        <f t="shared" si="1"/>
        <v>0</v>
      </c>
    </row>
    <row r="38" spans="1:8">
      <c r="A38" s="44" t="str">
        <f>IF('INPUT '!A94="","",'INPUT '!A94)</f>
        <v/>
      </c>
      <c r="B38" s="21" t="str">
        <f>IF('INPUT '!B94="","",'INPUT '!B94)</f>
        <v>DSA 1</v>
      </c>
      <c r="C38" s="21" t="str">
        <f>IF('INPUT '!C94="","",'INPUT '!C94)</f>
        <v>20mm SF Asphalt</v>
      </c>
      <c r="D38" s="119" t="s">
        <v>103</v>
      </c>
      <c r="E38" s="119">
        <v>0</v>
      </c>
      <c r="F38" s="21">
        <f>IF('INPUT '!G94="","",'INPUT '!G94)</f>
        <v>1620</v>
      </c>
      <c r="G38" s="60">
        <f t="shared" si="0"/>
        <v>1.9010855654176383E-2</v>
      </c>
      <c r="H38" s="21">
        <f t="shared" si="1"/>
        <v>0</v>
      </c>
    </row>
    <row r="39" spans="1:8">
      <c r="A39" s="44" t="str">
        <f>IF('INPUT '!A95="","",'INPUT '!A95)</f>
        <v/>
      </c>
      <c r="B39" s="21" t="str">
        <f>IF('INPUT '!B95="","",'INPUT '!B95)</f>
        <v>DSA 2</v>
      </c>
      <c r="C39" s="21" t="str">
        <f>IF('INPUT '!C95="","",'INPUT '!C95)</f>
        <v>20mm SF Asphalt</v>
      </c>
      <c r="D39" s="119" t="s">
        <v>103</v>
      </c>
      <c r="E39" s="119">
        <v>0</v>
      </c>
      <c r="F39" s="21">
        <f>IF('INPUT '!G95="","",'INPUT '!G95)</f>
        <v>2250</v>
      </c>
      <c r="G39" s="60">
        <f t="shared" si="0"/>
        <v>2.6403966186356088E-2</v>
      </c>
      <c r="H39" s="21">
        <f t="shared" si="1"/>
        <v>0</v>
      </c>
    </row>
    <row r="40" spans="1:8">
      <c r="A40" s="44" t="str">
        <f>IF('INPUT '!A96="","",'INPUT '!A96)</f>
        <v/>
      </c>
      <c r="B40" s="21" t="str">
        <f>IF('INPUT '!B96="","",'INPUT '!B96)</f>
        <v/>
      </c>
      <c r="C40" s="21" t="str">
        <f>IF('INPUT '!C96="","",'INPUT '!C96)</f>
        <v/>
      </c>
      <c r="D40" s="119"/>
      <c r="E40" s="119"/>
      <c r="F40" s="21" t="str">
        <f>IF('INPUT '!G96="","",'INPUT '!G96)</f>
        <v/>
      </c>
      <c r="G40" s="60" t="str">
        <f t="shared" si="0"/>
        <v/>
      </c>
      <c r="H40" s="21" t="str">
        <f t="shared" si="1"/>
        <v/>
      </c>
    </row>
    <row r="41" spans="1:8" ht="13.5" thickBot="1">
      <c r="A41" s="47" t="str">
        <f>IF('INPUT '!A97="","",'INPUT '!A97)</f>
        <v/>
      </c>
      <c r="B41" s="29" t="str">
        <f>IF('INPUT '!B97="","",'INPUT '!B97)</f>
        <v/>
      </c>
      <c r="C41" s="29" t="str">
        <f>IF('INPUT '!C97="","",'INPUT '!C97)</f>
        <v/>
      </c>
      <c r="D41" s="127"/>
      <c r="E41" s="127"/>
      <c r="F41" s="29" t="str">
        <f>IF('INPUT '!G97="","",'INPUT '!G97)</f>
        <v/>
      </c>
      <c r="G41" s="63" t="str">
        <f t="shared" si="0"/>
        <v/>
      </c>
      <c r="H41" s="29" t="str">
        <f t="shared" si="1"/>
        <v/>
      </c>
    </row>
    <row r="42" spans="1:8">
      <c r="A42" s="43" t="str">
        <f>IF('INPUT '!A98="","",'INPUT '!A98)</f>
        <v>Intermediate Course 2</v>
      </c>
      <c r="B42" s="30" t="str">
        <f>IF('INPUT '!B98="","",'INPUT '!B98)</f>
        <v>DSA 1</v>
      </c>
      <c r="C42" s="30" t="str">
        <f>IF('INPUT '!C98="","",'INPUT '!C98)</f>
        <v>20mm SI Asphalt</v>
      </c>
      <c r="D42" s="124" t="s">
        <v>103</v>
      </c>
      <c r="E42" s="124">
        <v>0</v>
      </c>
      <c r="F42" s="30">
        <f>IF('INPUT '!G98="","",'INPUT '!G98)</f>
        <v>1944</v>
      </c>
      <c r="G42" s="59">
        <f t="shared" si="0"/>
        <v>2.281302678501166E-2</v>
      </c>
      <c r="H42" s="31">
        <f t="shared" si="1"/>
        <v>0</v>
      </c>
    </row>
    <row r="43" spans="1:8">
      <c r="A43" s="44" t="str">
        <f>IF('INPUT '!A99="","",'INPUT '!A99)</f>
        <v/>
      </c>
      <c r="B43" s="21" t="str">
        <f>IF('INPUT '!B99="","",'INPUT '!B99)</f>
        <v>DSA 2</v>
      </c>
      <c r="C43" s="21" t="str">
        <f>IF('INPUT '!C99="","",'INPUT '!C99)</f>
        <v>20mm SI Asphalt</v>
      </c>
      <c r="D43" s="119" t="s">
        <v>103</v>
      </c>
      <c r="E43" s="119">
        <v>0</v>
      </c>
      <c r="F43" s="21">
        <f>IF('INPUT '!G99="","",'INPUT '!G99)</f>
        <v>2100</v>
      </c>
      <c r="G43" s="60">
        <f t="shared" si="0"/>
        <v>2.4643701773932349E-2</v>
      </c>
      <c r="H43" s="32">
        <f t="shared" si="1"/>
        <v>0</v>
      </c>
    </row>
    <row r="44" spans="1:8">
      <c r="A44" s="44" t="str">
        <f>IF('INPUT '!A100="","",'INPUT '!A100)</f>
        <v/>
      </c>
      <c r="B44" s="21" t="str">
        <f>IF('INPUT '!B100="","",'INPUT '!B100)</f>
        <v/>
      </c>
      <c r="C44" s="21" t="str">
        <f>IF('INPUT '!C100="","",'INPUT '!C100)</f>
        <v/>
      </c>
      <c r="D44" s="119"/>
      <c r="E44" s="119"/>
      <c r="F44" s="21" t="str">
        <f>IF('INPUT '!G100="","",'INPUT '!G100)</f>
        <v/>
      </c>
      <c r="G44" s="60" t="str">
        <f t="shared" si="0"/>
        <v/>
      </c>
      <c r="H44" s="32" t="str">
        <f t="shared" si="1"/>
        <v/>
      </c>
    </row>
    <row r="45" spans="1:8">
      <c r="A45" s="44" t="str">
        <f>IF('INPUT '!A101="","",'INPUT '!A101)</f>
        <v/>
      </c>
      <c r="B45" s="21" t="str">
        <f>IF('INPUT '!B101="","",'INPUT '!B101)</f>
        <v/>
      </c>
      <c r="C45" s="21" t="str">
        <f>IF('INPUT '!C101="","",'INPUT '!C101)</f>
        <v/>
      </c>
      <c r="D45" s="119"/>
      <c r="E45" s="119"/>
      <c r="F45" s="21" t="str">
        <f>IF('INPUT '!G101="","",'INPUT '!G101)</f>
        <v/>
      </c>
      <c r="G45" s="60" t="str">
        <f t="shared" si="0"/>
        <v/>
      </c>
      <c r="H45" s="32" t="str">
        <f t="shared" si="1"/>
        <v/>
      </c>
    </row>
    <row r="46" spans="1:8">
      <c r="A46" s="44" t="str">
        <f>IF('INPUT '!A102="","",'INPUT '!A102)</f>
        <v/>
      </c>
      <c r="B46" s="21" t="str">
        <f>IF('INPUT '!B102="","",'INPUT '!B102)</f>
        <v/>
      </c>
      <c r="C46" s="21" t="str">
        <f>IF('INPUT '!C102="","",'INPUT '!C102)</f>
        <v/>
      </c>
      <c r="D46" s="119"/>
      <c r="E46" s="119"/>
      <c r="F46" s="21" t="str">
        <f>IF('INPUT '!G102="","",'INPUT '!G102)</f>
        <v/>
      </c>
      <c r="G46" s="60" t="str">
        <f t="shared" si="0"/>
        <v/>
      </c>
      <c r="H46" s="32" t="str">
        <f t="shared" si="1"/>
        <v/>
      </c>
    </row>
    <row r="47" spans="1:8">
      <c r="A47" s="44" t="str">
        <f>IF('INPUT '!A103="","",'INPUT '!A103)</f>
        <v/>
      </c>
      <c r="B47" s="21" t="str">
        <f>IF('INPUT '!B103="","",'INPUT '!B103)</f>
        <v/>
      </c>
      <c r="C47" s="21" t="str">
        <f>IF('INPUT '!C103="","",'INPUT '!C103)</f>
        <v/>
      </c>
      <c r="D47" s="119"/>
      <c r="E47" s="119"/>
      <c r="F47" s="21" t="str">
        <f>IF('INPUT '!G103="","",'INPUT '!G103)</f>
        <v/>
      </c>
      <c r="G47" s="60" t="str">
        <f t="shared" si="0"/>
        <v/>
      </c>
      <c r="H47" s="32" t="str">
        <f t="shared" si="1"/>
        <v/>
      </c>
    </row>
    <row r="48" spans="1:8">
      <c r="A48" s="44" t="str">
        <f>IF('INPUT '!A104="","",'INPUT '!A104)</f>
        <v/>
      </c>
      <c r="B48" s="21" t="str">
        <f>IF('INPUT '!B104="","",'INPUT '!B104)</f>
        <v/>
      </c>
      <c r="C48" s="21" t="str">
        <f>IF('INPUT '!C104="","",'INPUT '!C104)</f>
        <v/>
      </c>
      <c r="D48" s="119"/>
      <c r="E48" s="119"/>
      <c r="F48" s="21" t="str">
        <f>IF('INPUT '!G104="","",'INPUT '!G104)</f>
        <v/>
      </c>
      <c r="G48" s="60" t="str">
        <f t="shared" si="0"/>
        <v/>
      </c>
      <c r="H48" s="32" t="str">
        <f t="shared" si="1"/>
        <v/>
      </c>
    </row>
    <row r="49" spans="1:8" ht="13.5" thickBot="1">
      <c r="A49" s="45" t="str">
        <f>IF('INPUT '!A105="","",'INPUT '!A105)</f>
        <v/>
      </c>
      <c r="B49" s="33" t="str">
        <f>IF('INPUT '!B105="","",'INPUT '!B105)</f>
        <v/>
      </c>
      <c r="C49" s="33" t="str">
        <f>IF('INPUT '!C105="","",'INPUT '!C105)</f>
        <v/>
      </c>
      <c r="D49" s="125"/>
      <c r="E49" s="125"/>
      <c r="F49" s="33" t="str">
        <f>IF('INPUT '!G105="","",'INPUT '!G105)</f>
        <v/>
      </c>
      <c r="G49" s="61" t="str">
        <f t="shared" si="0"/>
        <v/>
      </c>
      <c r="H49" s="34" t="str">
        <f t="shared" si="1"/>
        <v/>
      </c>
    </row>
    <row r="50" spans="1:8">
      <c r="A50" s="46" t="str">
        <f>IF('INPUT '!A106="","",'INPUT '!A106)</f>
        <v>Intermediate Course 1</v>
      </c>
      <c r="B50" s="28" t="str">
        <f>IF('INPUT '!B106="","",'INPUT '!B106)</f>
        <v>DSA 2</v>
      </c>
      <c r="C50" s="28" t="str">
        <f>IF('INPUT '!C106="","",'INPUT '!C106)</f>
        <v>20mm SI Asphalt</v>
      </c>
      <c r="D50" s="126" t="s">
        <v>103</v>
      </c>
      <c r="E50" s="126">
        <v>0</v>
      </c>
      <c r="F50" s="28">
        <f>IF('INPUT '!G106="","",'INPUT '!G106)</f>
        <v>1500</v>
      </c>
      <c r="G50" s="62">
        <f t="shared" si="0"/>
        <v>1.7602644124237392E-2</v>
      </c>
      <c r="H50" s="28">
        <f t="shared" si="1"/>
        <v>0</v>
      </c>
    </row>
    <row r="51" spans="1:8">
      <c r="A51" s="44" t="str">
        <f>IF('INPUT '!A107="","",'INPUT '!A107)</f>
        <v/>
      </c>
      <c r="B51" s="21" t="str">
        <f>IF('INPUT '!B107="","",'INPUT '!B107)</f>
        <v/>
      </c>
      <c r="C51" s="21" t="str">
        <f>IF('INPUT '!C107="","",'INPUT '!C107)</f>
        <v/>
      </c>
      <c r="D51" s="119"/>
      <c r="E51" s="119"/>
      <c r="F51" s="21" t="str">
        <f>IF('INPUT '!G107="","",'INPUT '!G107)</f>
        <v/>
      </c>
      <c r="G51" s="60" t="str">
        <f t="shared" si="0"/>
        <v/>
      </c>
      <c r="H51" s="21" t="str">
        <f t="shared" si="1"/>
        <v/>
      </c>
    </row>
    <row r="52" spans="1:8">
      <c r="A52" s="44" t="str">
        <f>IF('INPUT '!A108="","",'INPUT '!A108)</f>
        <v/>
      </c>
      <c r="B52" s="21" t="str">
        <f>IF('INPUT '!B108="","",'INPUT '!B108)</f>
        <v/>
      </c>
      <c r="C52" s="21" t="str">
        <f>IF('INPUT '!C108="","",'INPUT '!C108)</f>
        <v/>
      </c>
      <c r="D52" s="119"/>
      <c r="E52" s="119"/>
      <c r="F52" s="21" t="str">
        <f>IF('INPUT '!G108="","",'INPUT '!G108)</f>
        <v/>
      </c>
      <c r="G52" s="60" t="str">
        <f t="shared" si="0"/>
        <v/>
      </c>
      <c r="H52" s="21" t="str">
        <f t="shared" si="1"/>
        <v/>
      </c>
    </row>
    <row r="53" spans="1:8">
      <c r="A53" s="44" t="str">
        <f>IF('INPUT '!A109="","",'INPUT '!A109)</f>
        <v/>
      </c>
      <c r="B53" s="21" t="str">
        <f>IF('INPUT '!B109="","",'INPUT '!B109)</f>
        <v/>
      </c>
      <c r="C53" s="21" t="str">
        <f>IF('INPUT '!C109="","",'INPUT '!C109)</f>
        <v/>
      </c>
      <c r="D53" s="119"/>
      <c r="E53" s="119"/>
      <c r="F53" s="21" t="str">
        <f>IF('INPUT '!G109="","",'INPUT '!G109)</f>
        <v/>
      </c>
      <c r="G53" s="60" t="str">
        <f t="shared" si="0"/>
        <v/>
      </c>
      <c r="H53" s="21" t="str">
        <f t="shared" si="1"/>
        <v/>
      </c>
    </row>
    <row r="54" spans="1:8">
      <c r="A54" s="44" t="str">
        <f>IF('INPUT '!A110="","",'INPUT '!A110)</f>
        <v/>
      </c>
      <c r="B54" s="21" t="str">
        <f>IF('INPUT '!B110="","",'INPUT '!B110)</f>
        <v/>
      </c>
      <c r="C54" s="21" t="str">
        <f>IF('INPUT '!C110="","",'INPUT '!C110)</f>
        <v/>
      </c>
      <c r="D54" s="119"/>
      <c r="E54" s="119"/>
      <c r="F54" s="21" t="str">
        <f>IF('INPUT '!G110="","",'INPUT '!G110)</f>
        <v/>
      </c>
      <c r="G54" s="60" t="str">
        <f t="shared" si="0"/>
        <v/>
      </c>
      <c r="H54" s="21" t="str">
        <f t="shared" si="1"/>
        <v/>
      </c>
    </row>
    <row r="55" spans="1:8">
      <c r="A55" s="44" t="str">
        <f>IF('INPUT '!A111="","",'INPUT '!A111)</f>
        <v/>
      </c>
      <c r="B55" s="21" t="str">
        <f>IF('INPUT '!B111="","",'INPUT '!B111)</f>
        <v/>
      </c>
      <c r="C55" s="21" t="str">
        <f>IF('INPUT '!C111="","",'INPUT '!C111)</f>
        <v/>
      </c>
      <c r="D55" s="119"/>
      <c r="E55" s="119"/>
      <c r="F55" s="21" t="str">
        <f>IF('INPUT '!G111="","",'INPUT '!G111)</f>
        <v/>
      </c>
      <c r="G55" s="60" t="str">
        <f t="shared" si="0"/>
        <v/>
      </c>
      <c r="H55" s="21" t="str">
        <f t="shared" si="1"/>
        <v/>
      </c>
    </row>
    <row r="56" spans="1:8">
      <c r="A56" s="44" t="str">
        <f>IF('INPUT '!A112="","",'INPUT '!A112)</f>
        <v/>
      </c>
      <c r="B56" s="21" t="str">
        <f>IF('INPUT '!B112="","",'INPUT '!B112)</f>
        <v/>
      </c>
      <c r="C56" s="21" t="str">
        <f>IF('INPUT '!C112="","",'INPUT '!C112)</f>
        <v/>
      </c>
      <c r="D56" s="119"/>
      <c r="E56" s="119"/>
      <c r="F56" s="21" t="str">
        <f>IF('INPUT '!G112="","",'INPUT '!G112)</f>
        <v/>
      </c>
      <c r="G56" s="60" t="str">
        <f t="shared" si="0"/>
        <v/>
      </c>
      <c r="H56" s="21" t="str">
        <f t="shared" si="1"/>
        <v/>
      </c>
    </row>
    <row r="57" spans="1:8" ht="13.5" thickBot="1">
      <c r="A57" s="47" t="str">
        <f>IF('INPUT '!A113="","",'INPUT '!A113)</f>
        <v/>
      </c>
      <c r="B57" s="29" t="str">
        <f>IF('INPUT '!B113="","",'INPUT '!B113)</f>
        <v/>
      </c>
      <c r="C57" s="29" t="str">
        <f>IF('INPUT '!C113="","",'INPUT '!C113)</f>
        <v/>
      </c>
      <c r="D57" s="127"/>
      <c r="E57" s="127"/>
      <c r="F57" s="29" t="str">
        <f>IF('INPUT '!G113="","",'INPUT '!G113)</f>
        <v/>
      </c>
      <c r="G57" s="63" t="str">
        <f t="shared" si="0"/>
        <v/>
      </c>
      <c r="H57" s="5" t="str">
        <f t="shared" si="1"/>
        <v/>
      </c>
    </row>
    <row r="58" spans="1:8">
      <c r="A58" s="43" t="str">
        <f>IF('INPUT '!A114="","",'INPUT '!A114)</f>
        <v>Wearing Course</v>
      </c>
      <c r="B58" s="30" t="str">
        <f>IF('INPUT '!B114="","",'INPUT '!B114)</f>
        <v>DSA 1</v>
      </c>
      <c r="C58" s="30" t="str">
        <f>IF('INPUT '!C114="","",'INPUT '!C114)</f>
        <v>16mm V Asphalt</v>
      </c>
      <c r="D58" s="124" t="s">
        <v>104</v>
      </c>
      <c r="E58" s="124">
        <v>2</v>
      </c>
      <c r="F58" s="30">
        <f>IF('INPUT '!G114="","",'INPUT '!G114)</f>
        <v>1296</v>
      </c>
      <c r="G58" s="59">
        <f t="shared" si="0"/>
        <v>1.5208684523341107E-2</v>
      </c>
      <c r="H58" s="31">
        <f t="shared" si="1"/>
        <v>3.0417369046682213E-2</v>
      </c>
    </row>
    <row r="59" spans="1:8">
      <c r="A59" s="44" t="str">
        <f>IF('INPUT '!A115="","",'INPUT '!A115)</f>
        <v/>
      </c>
      <c r="B59" s="21" t="str">
        <f>IF('INPUT '!B115="","",'INPUT '!B115)</f>
        <v>DSA 2</v>
      </c>
      <c r="C59" s="21" t="str">
        <f>IF('INPUT '!C115="","",'INPUT '!C115)</f>
        <v>16mm V Asphalt</v>
      </c>
      <c r="D59" s="119" t="s">
        <v>104</v>
      </c>
      <c r="E59" s="119">
        <v>2</v>
      </c>
      <c r="F59" s="21">
        <f>IF('INPUT '!G115="","",'INPUT '!G115)</f>
        <v>1800</v>
      </c>
      <c r="G59" s="60">
        <f t="shared" si="0"/>
        <v>2.1123172949084872E-2</v>
      </c>
      <c r="H59" s="32">
        <f t="shared" si="1"/>
        <v>4.2246345898169745E-2</v>
      </c>
    </row>
    <row r="60" spans="1:8">
      <c r="A60" s="44" t="str">
        <f>IF('INPUT '!A116="","",'INPUT '!A116)</f>
        <v/>
      </c>
      <c r="B60" s="21" t="str">
        <f>IF('INPUT '!B116="","",'INPUT '!B116)</f>
        <v/>
      </c>
      <c r="C60" s="21" t="str">
        <f>IF('INPUT '!C116="","",'INPUT '!C116)</f>
        <v/>
      </c>
      <c r="D60" s="119"/>
      <c r="E60" s="119"/>
      <c r="F60" s="21" t="str">
        <f>IF('INPUT '!G116="","",'INPUT '!G116)</f>
        <v/>
      </c>
      <c r="G60" s="60" t="str">
        <f t="shared" si="0"/>
        <v/>
      </c>
      <c r="H60" s="32" t="str">
        <f t="shared" si="1"/>
        <v/>
      </c>
    </row>
    <row r="61" spans="1:8">
      <c r="A61" s="44" t="str">
        <f>IF('INPUT '!A117="","",'INPUT '!A117)</f>
        <v/>
      </c>
      <c r="B61" s="21" t="str">
        <f>IF('INPUT '!B117="","",'INPUT '!B117)</f>
        <v/>
      </c>
      <c r="C61" s="21" t="str">
        <f>IF('INPUT '!C117="","",'INPUT '!C117)</f>
        <v/>
      </c>
      <c r="D61" s="119"/>
      <c r="E61" s="119"/>
      <c r="F61" s="21" t="str">
        <f>IF('INPUT '!G117="","",'INPUT '!G117)</f>
        <v/>
      </c>
      <c r="G61" s="60" t="str">
        <f t="shared" si="0"/>
        <v/>
      </c>
      <c r="H61" s="32" t="str">
        <f t="shared" si="1"/>
        <v/>
      </c>
    </row>
    <row r="62" spans="1:8">
      <c r="A62" s="44" t="str">
        <f>IF('INPUT '!A118="","",'INPUT '!A118)</f>
        <v/>
      </c>
      <c r="B62" s="21" t="str">
        <f>IF('INPUT '!B118="","",'INPUT '!B118)</f>
        <v/>
      </c>
      <c r="C62" s="21" t="str">
        <f>IF('INPUT '!C118="","",'INPUT '!C118)</f>
        <v/>
      </c>
      <c r="D62" s="119"/>
      <c r="E62" s="119"/>
      <c r="F62" s="21" t="str">
        <f>IF('INPUT '!G118="","",'INPUT '!G118)</f>
        <v/>
      </c>
      <c r="G62" s="60" t="str">
        <f t="shared" si="0"/>
        <v/>
      </c>
      <c r="H62" s="32" t="str">
        <f t="shared" si="1"/>
        <v/>
      </c>
    </row>
    <row r="63" spans="1:8">
      <c r="A63" s="44" t="str">
        <f>IF('INPUT '!A119="","",'INPUT '!A119)</f>
        <v/>
      </c>
      <c r="B63" s="21" t="str">
        <f>IF('INPUT '!B119="","",'INPUT '!B119)</f>
        <v/>
      </c>
      <c r="C63" s="21" t="str">
        <f>IF('INPUT '!C119="","",'INPUT '!C119)</f>
        <v/>
      </c>
      <c r="D63" s="119"/>
      <c r="E63" s="119"/>
      <c r="F63" s="21" t="str">
        <f>IF('INPUT '!G119="","",'INPUT '!G119)</f>
        <v/>
      </c>
      <c r="G63" s="60" t="str">
        <f t="shared" si="0"/>
        <v/>
      </c>
      <c r="H63" s="32" t="str">
        <f t="shared" si="1"/>
        <v/>
      </c>
    </row>
    <row r="64" spans="1:8">
      <c r="A64" s="44" t="str">
        <f>IF('INPUT '!A120="","",'INPUT '!A120)</f>
        <v/>
      </c>
      <c r="B64" s="21" t="str">
        <f>IF('INPUT '!B120="","",'INPUT '!B120)</f>
        <v/>
      </c>
      <c r="C64" s="21" t="str">
        <f>IF('INPUT '!C120="","",'INPUT '!C120)</f>
        <v/>
      </c>
      <c r="D64" s="119"/>
      <c r="E64" s="119"/>
      <c r="F64" s="21" t="str">
        <f>IF('INPUT '!G120="","",'INPUT '!G120)</f>
        <v/>
      </c>
      <c r="G64" s="60" t="str">
        <f t="shared" si="0"/>
        <v/>
      </c>
      <c r="H64" s="32" t="str">
        <f t="shared" si="1"/>
        <v/>
      </c>
    </row>
    <row r="65" spans="1:8" ht="13.5" thickBot="1">
      <c r="A65" s="45" t="str">
        <f>IF('INPUT '!A121="","",'INPUT '!A121)</f>
        <v/>
      </c>
      <c r="B65" s="33" t="str">
        <f>IF('INPUT '!B121="","",'INPUT '!B121)</f>
        <v/>
      </c>
      <c r="C65" s="33" t="str">
        <f>IF('INPUT '!C121="","",'INPUT '!C121)</f>
        <v/>
      </c>
      <c r="D65" s="125"/>
      <c r="E65" s="125"/>
      <c r="F65" s="33" t="str">
        <f>IF('INPUT '!G121="","",'INPUT '!G121)</f>
        <v/>
      </c>
      <c r="G65" s="61" t="str">
        <f t="shared" si="0"/>
        <v/>
      </c>
      <c r="H65" s="35" t="str">
        <f t="shared" si="1"/>
        <v/>
      </c>
    </row>
    <row r="66" spans="1:8">
      <c r="A66" s="64" t="str">
        <f>IF('INPUT '!A122="","",'INPUT '!A122)</f>
        <v>Sprayseal</v>
      </c>
      <c r="B66" s="28" t="str">
        <f>IF('INPUT '!B122="","",'INPUT '!B122)</f>
        <v>Pavement Type X1</v>
      </c>
      <c r="C66" s="28" t="str">
        <f>IF('INPUT '!C122="","",'INPUT '!C122)</f>
        <v/>
      </c>
      <c r="D66" s="126" t="s">
        <v>196</v>
      </c>
      <c r="E66" s="126">
        <v>0</v>
      </c>
      <c r="F66" s="28">
        <f>IF('INPUT '!G122="","",'INPUT '!G122)</f>
        <v>527.05882352941182</v>
      </c>
      <c r="G66" s="62">
        <f t="shared" si="0"/>
        <v>6.1850859354183156E-3</v>
      </c>
      <c r="H66" s="28">
        <f t="shared" si="1"/>
        <v>0</v>
      </c>
    </row>
    <row r="67" spans="1:8">
      <c r="A67" s="48" t="str">
        <f>IF('INPUT '!A123="","",'INPUT '!A123)</f>
        <v/>
      </c>
      <c r="B67" s="21" t="str">
        <f>IF('INPUT '!B123="","",'INPUT '!B123)</f>
        <v>Pavement Type X2</v>
      </c>
      <c r="C67" s="21" t="str">
        <f>IF('INPUT '!C123="","",'INPUT '!C123)</f>
        <v/>
      </c>
      <c r="D67" s="119" t="s">
        <v>196</v>
      </c>
      <c r="E67" s="119">
        <v>0</v>
      </c>
      <c r="F67" s="21">
        <f>IF('INPUT '!G123="","",'INPUT '!G123)</f>
        <v>39.529411764705891</v>
      </c>
      <c r="G67" s="60">
        <f t="shared" si="0"/>
        <v>4.6388144515637376E-4</v>
      </c>
      <c r="H67" s="21">
        <f t="shared" si="1"/>
        <v>0</v>
      </c>
    </row>
    <row r="68" spans="1:8">
      <c r="A68" s="48" t="str">
        <f>IF('INPUT '!A124="","",'INPUT '!A124)</f>
        <v/>
      </c>
      <c r="B68" s="21" t="str">
        <f>IF('INPUT '!B124="","",'INPUT '!B124)</f>
        <v>Pavement Type X3</v>
      </c>
      <c r="C68" s="21" t="str">
        <f>IF('INPUT '!C124="","",'INPUT '!C124)</f>
        <v/>
      </c>
      <c r="D68" s="119" t="s">
        <v>196</v>
      </c>
      <c r="E68" s="119">
        <v>0</v>
      </c>
      <c r="F68" s="21">
        <f>IF('INPUT '!G124="","",'INPUT '!G124)</f>
        <v>13.176470588235293</v>
      </c>
      <c r="G68" s="60">
        <f t="shared" si="0"/>
        <v>1.5462714838545787E-4</v>
      </c>
      <c r="H68" s="21">
        <f t="shared" si="1"/>
        <v>0</v>
      </c>
    </row>
    <row r="69" spans="1:8">
      <c r="A69" s="48" t="str">
        <f>IF('INPUT '!A125="","",'INPUT '!A125)</f>
        <v/>
      </c>
      <c r="B69" s="21" t="str">
        <f>IF('INPUT '!B125="","",'INPUT '!B125)</f>
        <v>Pavement Type X4</v>
      </c>
      <c r="C69" s="21" t="str">
        <f>IF('INPUT '!C125="","",'INPUT '!C125)</f>
        <v/>
      </c>
      <c r="D69" s="119" t="s">
        <v>196</v>
      </c>
      <c r="E69" s="119">
        <v>0</v>
      </c>
      <c r="F69" s="21">
        <f>IF('INPUT '!G125="","",'INPUT '!G125)</f>
        <v>52.705882352941174</v>
      </c>
      <c r="G69" s="60">
        <f t="shared" si="0"/>
        <v>6.185085935418315E-4</v>
      </c>
      <c r="H69" s="21">
        <f t="shared" si="1"/>
        <v>0</v>
      </c>
    </row>
    <row r="70" spans="1:8">
      <c r="A70" s="48" t="str">
        <f>IF('INPUT '!A126="","",'INPUT '!A126)</f>
        <v/>
      </c>
      <c r="B70" s="21" t="str">
        <f>IF('INPUT '!B126="","",'INPUT '!B126)</f>
        <v/>
      </c>
      <c r="C70" s="21" t="str">
        <f>IF('INPUT '!C126="","",'INPUT '!C126)</f>
        <v/>
      </c>
      <c r="D70" s="119"/>
      <c r="E70" s="119"/>
      <c r="F70" s="21" t="str">
        <f>IF('INPUT '!G126="","",'INPUT '!G126)</f>
        <v/>
      </c>
      <c r="G70" s="60" t="str">
        <f t="shared" si="0"/>
        <v/>
      </c>
      <c r="H70" s="21" t="str">
        <f t="shared" si="1"/>
        <v/>
      </c>
    </row>
    <row r="71" spans="1:8">
      <c r="A71" s="48" t="str">
        <f>IF('INPUT '!A127="","",'INPUT '!A127)</f>
        <v/>
      </c>
      <c r="B71" s="21" t="str">
        <f>IF('INPUT '!B127="","",'INPUT '!B127)</f>
        <v/>
      </c>
      <c r="C71" s="21" t="str">
        <f>IF('INPUT '!C127="","",'INPUT '!C127)</f>
        <v/>
      </c>
      <c r="D71" s="119"/>
      <c r="E71" s="119"/>
      <c r="F71" s="21" t="str">
        <f>IF('INPUT '!G127="","",'INPUT '!G127)</f>
        <v/>
      </c>
      <c r="G71" s="60" t="str">
        <f t="shared" si="0"/>
        <v/>
      </c>
      <c r="H71" s="21" t="str">
        <f t="shared" si="1"/>
        <v/>
      </c>
    </row>
    <row r="72" spans="1:8">
      <c r="A72" s="48" t="str">
        <f>IF('INPUT '!A128="","",'INPUT '!A128)</f>
        <v/>
      </c>
      <c r="B72" s="21" t="str">
        <f>IF('INPUT '!B128="","",'INPUT '!B128)</f>
        <v/>
      </c>
      <c r="C72" s="21" t="str">
        <f>IF('INPUT '!C128="","",'INPUT '!C128)</f>
        <v/>
      </c>
      <c r="D72" s="119"/>
      <c r="E72" s="119"/>
      <c r="F72" s="21" t="str">
        <f>IF('INPUT '!G128="","",'INPUT '!G128)</f>
        <v/>
      </c>
      <c r="G72" s="60" t="str">
        <f t="shared" si="0"/>
        <v/>
      </c>
      <c r="H72" s="21" t="str">
        <f t="shared" si="1"/>
        <v/>
      </c>
    </row>
    <row r="73" spans="1:8">
      <c r="A73" s="48" t="str">
        <f>IF('INPUT '!A129="","",'INPUT '!A129)</f>
        <v/>
      </c>
      <c r="B73" s="21" t="str">
        <f>IF('INPUT '!B129="","",'INPUT '!B129)</f>
        <v/>
      </c>
      <c r="C73" s="21" t="str">
        <f>IF('INPUT '!C129="","",'INPUT '!C129)</f>
        <v/>
      </c>
      <c r="D73" s="119"/>
      <c r="E73" s="119"/>
      <c r="F73" s="21" t="str">
        <f>IF('INPUT '!G129="","",'INPUT '!G129)</f>
        <v/>
      </c>
      <c r="G73" s="60" t="str">
        <f t="shared" si="0"/>
        <v/>
      </c>
      <c r="H73" s="42" t="str">
        <f t="shared" si="1"/>
        <v/>
      </c>
    </row>
    <row r="74" spans="1:8" ht="13.5" thickBot="1">
      <c r="E74" s="4" t="s">
        <v>6</v>
      </c>
      <c r="F74">
        <f>SUM(F10:F73)</f>
        <v>85214.470588235286</v>
      </c>
      <c r="G74" s="4" t="s">
        <v>8</v>
      </c>
      <c r="H74" s="20">
        <f>SUM(H10:H73)</f>
        <v>0.92040705596812489</v>
      </c>
    </row>
    <row r="75" spans="1:8">
      <c r="H75" s="6">
        <f>VLOOKUP(H74,'Pavement Lookup'!A1:C102,3,TRUE)</f>
        <v>0.21600000000000003</v>
      </c>
    </row>
  </sheetData>
  <sheetProtection password="F70E" sheet="1" objects="1" scenarios="1"/>
  <protectedRanges>
    <protectedRange sqref="E10:E73" name="mix rating_1"/>
    <protectedRange sqref="D10:D73" name="mix info_1"/>
  </protectedRanges>
  <mergeCells count="3">
    <mergeCell ref="A8:C8"/>
    <mergeCell ref="D8:E8"/>
    <mergeCell ref="F8:H8"/>
  </mergeCells>
  <phoneticPr fontId="2" type="noConversion"/>
  <hyperlinks>
    <hyperlink ref="D1" location="'INPUT '!A1" display="Return to INPUT"/>
  </hyperlinks>
  <pageMargins left="0.75" right="0.75" top="1" bottom="1" header="0.5" footer="0.5"/>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sheetPr codeName="Sheet10" enableFormatConditionsCalculation="0">
    <tabColor indexed="41"/>
  </sheetPr>
  <dimension ref="A1:D32"/>
  <sheetViews>
    <sheetView workbookViewId="0">
      <selection activeCell="C4" sqref="C4"/>
    </sheetView>
  </sheetViews>
  <sheetFormatPr defaultRowHeight="12.75"/>
  <cols>
    <col min="1" max="1" width="40.42578125" customWidth="1"/>
    <col min="2" max="2" width="10" bestFit="1" customWidth="1"/>
    <col min="3" max="3" width="17.28515625" bestFit="1" customWidth="1"/>
  </cols>
  <sheetData>
    <row r="1" spans="1:4" ht="25.5">
      <c r="A1" s="118" t="str">
        <f>'INPUT '!B32</f>
        <v>Road Builder</v>
      </c>
      <c r="D1" s="11" t="s">
        <v>22</v>
      </c>
    </row>
    <row r="2" spans="1:4">
      <c r="A2" s="1" t="s">
        <v>13</v>
      </c>
      <c r="B2" s="1" t="s">
        <v>14</v>
      </c>
      <c r="C2" s="2" t="s">
        <v>15</v>
      </c>
    </row>
    <row r="3" spans="1:4">
      <c r="A3" s="117" t="s">
        <v>28</v>
      </c>
      <c r="B3" s="1">
        <f>IF('INPUT '!B142="","",'INPUT '!B142)</f>
        <v>1</v>
      </c>
      <c r="C3" s="117">
        <v>0</v>
      </c>
    </row>
    <row r="4" spans="1:4">
      <c r="A4" s="117" t="str">
        <f>IF('INPUT '!A143="","",'INPUT '!A143)</f>
        <v>Tenderer Nominated</v>
      </c>
      <c r="B4" s="1">
        <f>IF('INPUT '!B143="","",'INPUT '!B143)</f>
        <v>1</v>
      </c>
      <c r="C4" s="117">
        <v>0</v>
      </c>
    </row>
    <row r="5" spans="1:4">
      <c r="A5" s="1" t="str">
        <f>IF('INPUT '!A144="","",'INPUT '!A144)</f>
        <v>Green' Street Lighting</v>
      </c>
      <c r="B5" s="1">
        <f>IF('INPUT '!B144="","",'INPUT '!B144)</f>
        <v>10</v>
      </c>
      <c r="C5" s="117">
        <v>0</v>
      </c>
    </row>
    <row r="6" spans="1:4">
      <c r="A6" s="1" t="str">
        <f>IF('INPUT '!A145="","",'INPUT '!A145)</f>
        <v>Road Furniture made from Recycled Materials</v>
      </c>
      <c r="B6" s="1">
        <f>IF('INPUT '!B145="","",'INPUT '!B145)</f>
        <v>6</v>
      </c>
      <c r="C6" s="117">
        <v>6</v>
      </c>
    </row>
    <row r="7" spans="1:4">
      <c r="A7" s="1" t="str">
        <f>IF('INPUT '!A146="","",'INPUT '!A146)</f>
        <v>Low Embodied Carbon Stormwater Piping</v>
      </c>
      <c r="B7" s="1">
        <f>IF('INPUT '!B146="","",'INPUT '!B146)</f>
        <v>4</v>
      </c>
      <c r="C7" s="117">
        <v>0</v>
      </c>
    </row>
    <row r="8" spans="1:4">
      <c r="A8" s="1" t="str">
        <f>IF('INPUT '!A147="","",'INPUT '!A147)</f>
        <v>Infrastructure reuse</v>
      </c>
      <c r="B8" s="1">
        <f>IF('INPUT '!B147="","",'INPUT '!B147)</f>
        <v>6</v>
      </c>
      <c r="C8" s="117">
        <v>6</v>
      </c>
    </row>
    <row r="9" spans="1:4">
      <c r="A9" s="1" t="str">
        <f>IF('INPUT '!A148="","",'INPUT '!A148)</f>
        <v>Manufactured Sand</v>
      </c>
      <c r="B9" s="1">
        <f>IF('INPUT '!B148="","",'INPUT '!B148)</f>
        <v>2</v>
      </c>
      <c r="C9" s="117">
        <v>0</v>
      </c>
    </row>
    <row r="10" spans="1:4">
      <c r="A10" s="1" t="str">
        <f>IF('INPUT '!A149="","",'INPUT '!A149)</f>
        <v>Low Embodied Carbon Noise Walls</v>
      </c>
      <c r="B10" s="1">
        <f>IF('INPUT '!B149="","",'INPUT '!B149)</f>
        <v>4</v>
      </c>
      <c r="C10" s="117">
        <v>0</v>
      </c>
    </row>
    <row r="11" spans="1:4">
      <c r="A11" s="1" t="str">
        <f>IF('INPUT '!A150="","",'INPUT '!A150)</f>
        <v>Solar Panels</v>
      </c>
      <c r="B11" s="1">
        <f>IF('INPUT '!B150="","",'INPUT '!B150)</f>
        <v>8</v>
      </c>
      <c r="C11" s="117">
        <v>0</v>
      </c>
    </row>
    <row r="12" spans="1:4">
      <c r="A12" s="1" t="str">
        <f>IF('INPUT '!A151="","",'INPUT '!A151)</f>
        <v/>
      </c>
      <c r="B12" s="1" t="str">
        <f>IF('INPUT '!B151="","",'INPUT '!B151)</f>
        <v/>
      </c>
      <c r="C12" s="117"/>
    </row>
    <row r="13" spans="1:4">
      <c r="A13" s="1" t="str">
        <f>IF('INPUT '!A152="","",'INPUT '!A152)</f>
        <v/>
      </c>
      <c r="B13" s="1" t="str">
        <f>IF('INPUT '!B152="","",'INPUT '!B152)</f>
        <v/>
      </c>
      <c r="C13" s="117"/>
    </row>
    <row r="14" spans="1:4">
      <c r="A14" s="1" t="str">
        <f>IF('INPUT '!A153="","",'INPUT '!A153)</f>
        <v/>
      </c>
      <c r="B14" s="1" t="str">
        <f>IF('INPUT '!B153="","",'INPUT '!B153)</f>
        <v/>
      </c>
      <c r="C14" s="117"/>
    </row>
    <row r="15" spans="1:4">
      <c r="A15" s="1" t="str">
        <f>IF('INPUT '!A154="","",'INPUT '!A154)</f>
        <v/>
      </c>
      <c r="B15" s="1" t="str">
        <f>IF('INPUT '!B154="","",'INPUT '!B154)</f>
        <v/>
      </c>
      <c r="C15" s="117"/>
    </row>
    <row r="16" spans="1:4">
      <c r="A16" s="1" t="str">
        <f>IF('INPUT '!A155="","",'INPUT '!A155)</f>
        <v/>
      </c>
      <c r="B16" s="1" t="str">
        <f>IF('INPUT '!B155="","",'INPUT '!B155)</f>
        <v/>
      </c>
      <c r="C16" s="117"/>
    </row>
    <row r="17" spans="1:3">
      <c r="A17" s="1" t="str">
        <f>IF('INPUT '!A156="","",'INPUT '!A156)</f>
        <v/>
      </c>
      <c r="B17" s="1" t="str">
        <f>IF('INPUT '!B156="","",'INPUT '!B156)</f>
        <v/>
      </c>
      <c r="C17" s="117"/>
    </row>
    <row r="18" spans="1:3">
      <c r="A18" s="1" t="str">
        <f>IF('INPUT '!A157="","",'INPUT '!A157)</f>
        <v/>
      </c>
      <c r="B18" s="1" t="str">
        <f>IF('INPUT '!B157="","",'INPUT '!B157)</f>
        <v/>
      </c>
      <c r="C18" s="117"/>
    </row>
    <row r="19" spans="1:3">
      <c r="A19" s="1" t="str">
        <f>IF('INPUT '!A158="","",'INPUT '!A158)</f>
        <v/>
      </c>
      <c r="B19" s="1" t="str">
        <f>IF('INPUT '!B158="","",'INPUT '!B158)</f>
        <v/>
      </c>
      <c r="C19" s="117"/>
    </row>
    <row r="20" spans="1:3">
      <c r="A20" s="1" t="str">
        <f>IF('INPUT '!A159="","",'INPUT '!A159)</f>
        <v/>
      </c>
      <c r="B20" s="1" t="str">
        <f>IF('INPUT '!B159="","",'INPUT '!B159)</f>
        <v/>
      </c>
      <c r="C20" s="117"/>
    </row>
    <row r="21" spans="1:3">
      <c r="A21" s="1" t="str">
        <f>IF('INPUT '!A160="","",'INPUT '!A160)</f>
        <v/>
      </c>
      <c r="B21" s="1" t="str">
        <f>IF('INPUT '!B160="","",'INPUT '!B160)</f>
        <v/>
      </c>
      <c r="C21" s="117"/>
    </row>
    <row r="22" spans="1:3">
      <c r="A22" s="1" t="str">
        <f>IF('INPUT '!A161="","",'INPUT '!A161)</f>
        <v/>
      </c>
      <c r="B22" s="1" t="str">
        <f>IF('INPUT '!B161="","",'INPUT '!B161)</f>
        <v/>
      </c>
      <c r="C22" s="117"/>
    </row>
    <row r="23" spans="1:3">
      <c r="A23" s="1" t="str">
        <f>IF('INPUT '!A162="","",'INPUT '!A162)</f>
        <v/>
      </c>
      <c r="B23" s="1" t="str">
        <f>IF('INPUT '!B162="","",'INPUT '!B162)</f>
        <v/>
      </c>
      <c r="C23" s="117"/>
    </row>
    <row r="24" spans="1:3">
      <c r="A24" s="1" t="str">
        <f>IF('INPUT '!A163="","",'INPUT '!A163)</f>
        <v/>
      </c>
      <c r="B24" s="1" t="str">
        <f>IF('INPUT '!B163="","",'INPUT '!B163)</f>
        <v/>
      </c>
      <c r="C24" s="117"/>
    </row>
    <row r="25" spans="1:3">
      <c r="A25" s="1" t="str">
        <f>IF('INPUT '!A164="","",'INPUT '!A164)</f>
        <v/>
      </c>
      <c r="B25" s="1" t="str">
        <f>IF('INPUT '!B164="","",'INPUT '!B164)</f>
        <v/>
      </c>
      <c r="C25" s="117"/>
    </row>
    <row r="26" spans="1:3">
      <c r="A26" s="1" t="str">
        <f>IF('INPUT '!A165="","",'INPUT '!A165)</f>
        <v/>
      </c>
      <c r="B26" s="1" t="str">
        <f>IF('INPUT '!B165="","",'INPUT '!B165)</f>
        <v/>
      </c>
      <c r="C26" s="117"/>
    </row>
    <row r="27" spans="1:3">
      <c r="A27" s="1" t="str">
        <f>IF('INPUT '!A166="","",'INPUT '!A166)</f>
        <v/>
      </c>
      <c r="B27" s="1" t="str">
        <f>IF('INPUT '!B166="","",'INPUT '!B166)</f>
        <v/>
      </c>
      <c r="C27" s="117"/>
    </row>
    <row r="28" spans="1:3">
      <c r="A28" s="1" t="str">
        <f>IF('INPUT '!A167="","",'INPUT '!A167)</f>
        <v/>
      </c>
      <c r="B28" s="1" t="str">
        <f>IF('INPUT '!B167="","",'INPUT '!B167)</f>
        <v/>
      </c>
      <c r="C28" s="117"/>
    </row>
    <row r="29" spans="1:3">
      <c r="A29" s="1" t="str">
        <f>IF('INPUT '!A168="","",'INPUT '!A168)</f>
        <v/>
      </c>
      <c r="B29" s="1" t="str">
        <f>IF('INPUT '!B168="","",'INPUT '!B168)</f>
        <v/>
      </c>
      <c r="C29" s="117"/>
    </row>
    <row r="30" spans="1:3">
      <c r="A30" s="1" t="str">
        <f>IF('INPUT '!A169="","",'INPUT '!A169)</f>
        <v/>
      </c>
      <c r="B30" s="1" t="str">
        <f>IF('INPUT '!B169="","",'INPUT '!B169)</f>
        <v/>
      </c>
      <c r="C30" s="117"/>
    </row>
    <row r="31" spans="1:3">
      <c r="A31" s="1" t="str">
        <f>IF('INPUT '!A170="","",'INPUT '!A170)</f>
        <v/>
      </c>
      <c r="B31" s="1" t="str">
        <f>IF('INPUT '!B170="","",'INPUT '!B170)</f>
        <v/>
      </c>
      <c r="C31" s="117"/>
    </row>
    <row r="32" spans="1:3">
      <c r="A32" t="s">
        <v>12</v>
      </c>
      <c r="B32">
        <f>SUM(B3:B31)</f>
        <v>42</v>
      </c>
      <c r="C32">
        <f>SUM(C3:C31)</f>
        <v>12</v>
      </c>
    </row>
  </sheetData>
  <sheetProtection password="F70E" sheet="1" objects="1" scenarios="1"/>
  <protectedRanges>
    <protectedRange sqref="A3:A4" name="Tender Nominated"/>
    <protectedRange sqref="C3:C31" name="Tender Scores"/>
  </protectedRanges>
  <phoneticPr fontId="2" type="noConversion"/>
  <hyperlinks>
    <hyperlink ref="D1" location="'INPUT '!A1" display="Return to INPUT"/>
  </hyperlink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vt:i4>
      </vt:variant>
    </vt:vector>
  </HeadingPairs>
  <TitlesOfParts>
    <vt:vector size="26" baseType="lpstr">
      <vt:lpstr>Instructions</vt:lpstr>
      <vt:lpstr>Summary</vt:lpstr>
      <vt:lpstr>INPUT </vt:lpstr>
      <vt:lpstr>T1 Pavement</vt:lpstr>
      <vt:lpstr>T1 Other</vt:lpstr>
      <vt:lpstr>T2 Pavement</vt:lpstr>
      <vt:lpstr>T2 Other</vt:lpstr>
      <vt:lpstr>T3 Pavement</vt:lpstr>
      <vt:lpstr>T3 Other</vt:lpstr>
      <vt:lpstr>T4 Pavement</vt:lpstr>
      <vt:lpstr>T4 Other</vt:lpstr>
      <vt:lpstr>T5 Pavement</vt:lpstr>
      <vt:lpstr>T5 Other</vt:lpstr>
      <vt:lpstr>T6 Pavement</vt:lpstr>
      <vt:lpstr>T6 Other</vt:lpstr>
      <vt:lpstr>T7 Pavement</vt:lpstr>
      <vt:lpstr>T7 Other</vt:lpstr>
      <vt:lpstr>T8 Pavement</vt:lpstr>
      <vt:lpstr>T8 Other</vt:lpstr>
      <vt:lpstr>T9 Pavement</vt:lpstr>
      <vt:lpstr>T9 Other</vt:lpstr>
      <vt:lpstr>T10 Pavement</vt:lpstr>
      <vt:lpstr>T10 Other</vt:lpstr>
      <vt:lpstr>Pavement Lookup</vt:lpstr>
      <vt:lpstr>Conform</vt:lpstr>
      <vt:lpstr>Rating</vt:lpstr>
    </vt:vector>
  </TitlesOfParts>
  <Company>VicRoads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Renton</dc:creator>
  <cp:lastModifiedBy>rentons</cp:lastModifiedBy>
  <cp:lastPrinted>2014-06-16T02:19:52Z</cp:lastPrinted>
  <dcterms:created xsi:type="dcterms:W3CDTF">2012-08-30T04:54:49Z</dcterms:created>
  <dcterms:modified xsi:type="dcterms:W3CDTF">2014-12-03T23:35:37Z</dcterms:modified>
</cp:coreProperties>
</file>